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Hoffmann\Desktop\SC Training\"/>
    </mc:Choice>
  </mc:AlternateContent>
  <xr:revisionPtr revIDLastSave="0" documentId="8_{C074CF69-F636-4E52-BBDB-698B43228B14}" xr6:coauthVersionLast="45" xr6:coauthVersionMax="45" xr10:uidLastSave="{00000000-0000-0000-0000-000000000000}"/>
  <bookViews>
    <workbookView xWindow="28680" yWindow="420" windowWidth="25440" windowHeight="15390" tabRatio="617" xr2:uid="{00000000-000D-0000-FFFF-FFFF00000000}"/>
  </bookViews>
  <sheets>
    <sheet name="Site Data" sheetId="1" r:id="rId1"/>
    <sheet name="BMPs" sheetId="2" r:id="rId2"/>
    <sheet name="Channel and Flood Protection" sheetId="3" r:id="rId3"/>
  </sheets>
  <definedNames>
    <definedName name="_xlnm._FilterDatabase" localSheetId="1" hidden="1">BMPs!#REF!</definedName>
    <definedName name="_xlnm.Print_Area" localSheetId="1">BMPs!$A$1:$L$28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'Channel and Flood Protection'!#REF!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pre" localSheetId="2" hidden="1">0.000001</definedName>
    <definedName name="solver_rel1" localSheetId="2" hidden="1">2</definedName>
    <definedName name="solver_rhs1" localSheetId="2" hidden="1">'Channel and Flood Protection'!#REF!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B26" i="2"/>
  <c r="G32" i="3" l="1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37" i="3"/>
  <c r="F37" i="3"/>
  <c r="E37" i="3"/>
  <c r="D37" i="3"/>
  <c r="N4" i="3"/>
  <c r="N5" i="3" s="1"/>
  <c r="O3" i="3"/>
  <c r="M3" i="3" s="1"/>
  <c r="M1" i="3"/>
  <c r="L1" i="3"/>
  <c r="K1" i="3"/>
  <c r="J1" i="3"/>
  <c r="E26" i="2"/>
  <c r="D26" i="2"/>
  <c r="C26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A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A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A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A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A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A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A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I17" i="2"/>
  <c r="A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I16" i="2"/>
  <c r="A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A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A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A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A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A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P10" i="2"/>
  <c r="O10" i="2"/>
  <c r="A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A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P8" i="2"/>
  <c r="O8" i="2"/>
  <c r="A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A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A6" i="2"/>
  <c r="I27" i="1"/>
  <c r="G27" i="1"/>
  <c r="E27" i="1"/>
  <c r="C27" i="1"/>
  <c r="K26" i="1"/>
  <c r="M26" i="1" s="1"/>
  <c r="K25" i="1"/>
  <c r="M25" i="1" s="1"/>
  <c r="K24" i="1"/>
  <c r="M24" i="1" s="1"/>
  <c r="I18" i="1"/>
  <c r="G18" i="1"/>
  <c r="E18" i="1"/>
  <c r="C18" i="1"/>
  <c r="K17" i="1"/>
  <c r="M17" i="1" s="1"/>
  <c r="K16" i="1"/>
  <c r="M16" i="1" s="1"/>
  <c r="K15" i="1"/>
  <c r="M15" i="1" s="1"/>
  <c r="O4" i="3" l="1"/>
  <c r="L4" i="3" s="1"/>
  <c r="N6" i="3"/>
  <c r="O5" i="3"/>
  <c r="K27" i="1"/>
  <c r="M27" i="1" s="1"/>
  <c r="R27" i="2"/>
  <c r="G9" i="2" s="1"/>
  <c r="V27" i="2"/>
  <c r="G13" i="2" s="1"/>
  <c r="Z27" i="2"/>
  <c r="G17" i="2" s="1"/>
  <c r="AD27" i="2"/>
  <c r="G20" i="2" s="1"/>
  <c r="AH27" i="2"/>
  <c r="G24" i="2" s="1"/>
  <c r="U27" i="2"/>
  <c r="G12" i="2" s="1"/>
  <c r="Y27" i="2"/>
  <c r="G16" i="2" s="1"/>
  <c r="AC27" i="2"/>
  <c r="AG27" i="2"/>
  <c r="G23" i="2" s="1"/>
  <c r="X27" i="2"/>
  <c r="G15" i="2" s="1"/>
  <c r="AB27" i="2"/>
  <c r="G19" i="2" s="1"/>
  <c r="T27" i="2"/>
  <c r="G11" i="2" s="1"/>
  <c r="AF27" i="2"/>
  <c r="G22" i="2" s="1"/>
  <c r="S27" i="2"/>
  <c r="G10" i="2" s="1"/>
  <c r="W27" i="2"/>
  <c r="G14" i="2" s="1"/>
  <c r="AA27" i="2"/>
  <c r="G18" i="2" s="1"/>
  <c r="AE27" i="2"/>
  <c r="G21" i="2" s="1"/>
  <c r="K18" i="1"/>
  <c r="N7" i="3"/>
  <c r="O6" i="3"/>
  <c r="J3" i="3"/>
  <c r="K3" i="3"/>
  <c r="J4" i="3"/>
  <c r="L5" i="3"/>
  <c r="L3" i="3"/>
  <c r="M5" i="3"/>
  <c r="M4" i="3" l="1"/>
  <c r="K4" i="3"/>
  <c r="G37" i="1"/>
  <c r="I9" i="2" s="1"/>
  <c r="C37" i="1"/>
  <c r="C39" i="1" s="1"/>
  <c r="E39" i="1" s="1"/>
  <c r="G39" i="1" s="1"/>
  <c r="C7" i="3"/>
  <c r="G34" i="3" s="1"/>
  <c r="H34" i="3" s="1"/>
  <c r="J5" i="3"/>
  <c r="K5" i="3"/>
  <c r="L27" i="1"/>
  <c r="L26" i="1"/>
  <c r="L25" i="1"/>
  <c r="L24" i="1"/>
  <c r="M18" i="1"/>
  <c r="L17" i="1"/>
  <c r="L16" i="1"/>
  <c r="L15" i="1"/>
  <c r="L18" i="1"/>
  <c r="G22" i="3"/>
  <c r="H22" i="3" s="1"/>
  <c r="L6" i="3"/>
  <c r="K6" i="3"/>
  <c r="J6" i="3"/>
  <c r="M6" i="3"/>
  <c r="N8" i="3"/>
  <c r="O7" i="3"/>
  <c r="I19" i="2" l="1"/>
  <c r="I21" i="2"/>
  <c r="I23" i="2"/>
  <c r="I11" i="2"/>
  <c r="I13" i="2"/>
  <c r="I10" i="2"/>
  <c r="I15" i="2"/>
  <c r="I12" i="2"/>
  <c r="I18" i="2"/>
  <c r="I14" i="2"/>
  <c r="I20" i="2"/>
  <c r="I22" i="2"/>
  <c r="I6" i="2"/>
  <c r="I7" i="2"/>
  <c r="I24" i="2"/>
  <c r="I8" i="2"/>
  <c r="E37" i="1"/>
  <c r="F18" i="2" s="1"/>
  <c r="H18" i="2" s="1"/>
  <c r="J18" i="2" s="1"/>
  <c r="K18" i="2" s="1"/>
  <c r="C41" i="1"/>
  <c r="E41" i="1" s="1"/>
  <c r="G41" i="1" s="1"/>
  <c r="C40" i="1"/>
  <c r="E40" i="1" s="1"/>
  <c r="G40" i="1" s="1"/>
  <c r="D39" i="3"/>
  <c r="G39" i="3"/>
  <c r="E39" i="3"/>
  <c r="F39" i="3"/>
  <c r="F38" i="3"/>
  <c r="E38" i="3"/>
  <c r="G38" i="3"/>
  <c r="D38" i="3"/>
  <c r="J7" i="3"/>
  <c r="M7" i="3"/>
  <c r="L7" i="3"/>
  <c r="K7" i="3"/>
  <c r="N9" i="3"/>
  <c r="O8" i="3"/>
  <c r="F24" i="2" l="1"/>
  <c r="H24" i="2" s="1"/>
  <c r="J24" i="2" s="1"/>
  <c r="K24" i="2" s="1"/>
  <c r="F16" i="2"/>
  <c r="H16" i="2" s="1"/>
  <c r="J16" i="2" s="1"/>
  <c r="K16" i="2" s="1"/>
  <c r="F17" i="2"/>
  <c r="H17" i="2" s="1"/>
  <c r="J17" i="2" s="1"/>
  <c r="K17" i="2" s="1"/>
  <c r="F22" i="2"/>
  <c r="H22" i="2" s="1"/>
  <c r="J22" i="2" s="1"/>
  <c r="K22" i="2" s="1"/>
  <c r="F20" i="2"/>
  <c r="H20" i="2" s="1"/>
  <c r="J20" i="2" s="1"/>
  <c r="K20" i="2" s="1"/>
  <c r="F23" i="2"/>
  <c r="H23" i="2" s="1"/>
  <c r="J23" i="2" s="1"/>
  <c r="K23" i="2" s="1"/>
  <c r="F21" i="2"/>
  <c r="H21" i="2" s="1"/>
  <c r="J21" i="2" s="1"/>
  <c r="K21" i="2" s="1"/>
  <c r="F14" i="2"/>
  <c r="H14" i="2" s="1"/>
  <c r="J14" i="2" s="1"/>
  <c r="K14" i="2" s="1"/>
  <c r="F11" i="2"/>
  <c r="H11" i="2" s="1"/>
  <c r="J11" i="2" s="1"/>
  <c r="K11" i="2" s="1"/>
  <c r="F8" i="2"/>
  <c r="F15" i="2"/>
  <c r="H15" i="2" s="1"/>
  <c r="J15" i="2" s="1"/>
  <c r="K15" i="2" s="1"/>
  <c r="F6" i="2"/>
  <c r="F7" i="2"/>
  <c r="F10" i="2"/>
  <c r="H10" i="2" s="1"/>
  <c r="J10" i="2" s="1"/>
  <c r="K10" i="2" s="1"/>
  <c r="F12" i="2"/>
  <c r="H12" i="2" s="1"/>
  <c r="J12" i="2" s="1"/>
  <c r="K12" i="2" s="1"/>
  <c r="F13" i="2"/>
  <c r="H13" i="2" s="1"/>
  <c r="J13" i="2" s="1"/>
  <c r="K13" i="2" s="1"/>
  <c r="F19" i="2"/>
  <c r="H19" i="2" s="1"/>
  <c r="J19" i="2" s="1"/>
  <c r="K19" i="2" s="1"/>
  <c r="F9" i="2"/>
  <c r="H9" i="2" s="1"/>
  <c r="J9" i="2" s="1"/>
  <c r="K9" i="2" s="1"/>
  <c r="L8" i="3"/>
  <c r="K8" i="3"/>
  <c r="J8" i="3"/>
  <c r="M8" i="3"/>
  <c r="N10" i="3"/>
  <c r="O9" i="3"/>
  <c r="Q10" i="2" l="1"/>
  <c r="F26" i="2"/>
  <c r="B31" i="2" s="1"/>
  <c r="J9" i="3"/>
  <c r="M9" i="3"/>
  <c r="L9" i="3"/>
  <c r="K9" i="3"/>
  <c r="N11" i="3"/>
  <c r="O10" i="3"/>
  <c r="P11" i="2" l="1"/>
  <c r="P27" i="2" s="1"/>
  <c r="G7" i="2" s="1"/>
  <c r="O11" i="2"/>
  <c r="O27" i="2" s="1"/>
  <c r="G6" i="2" s="1"/>
  <c r="L10" i="3"/>
  <c r="K10" i="3"/>
  <c r="J10" i="3"/>
  <c r="M10" i="3"/>
  <c r="N12" i="3"/>
  <c r="O11" i="3"/>
  <c r="H7" i="2" l="1"/>
  <c r="J7" i="2" s="1"/>
  <c r="K7" i="2" s="1"/>
  <c r="H6" i="2"/>
  <c r="J6" i="2" s="1"/>
  <c r="K6" i="2" s="1"/>
  <c r="N13" i="3"/>
  <c r="O12" i="3"/>
  <c r="J11" i="3"/>
  <c r="M11" i="3"/>
  <c r="L11" i="3"/>
  <c r="K11" i="3"/>
  <c r="L12" i="3" l="1"/>
  <c r="K12" i="3"/>
  <c r="J12" i="3"/>
  <c r="M12" i="3"/>
  <c r="N14" i="3"/>
  <c r="O13" i="3"/>
  <c r="J13" i="3" l="1"/>
  <c r="M13" i="3"/>
  <c r="L13" i="3"/>
  <c r="K13" i="3"/>
  <c r="N15" i="3"/>
  <c r="O14" i="3"/>
  <c r="L14" i="3" l="1"/>
  <c r="K14" i="3"/>
  <c r="J14" i="3"/>
  <c r="M14" i="3"/>
  <c r="N16" i="3"/>
  <c r="O15" i="3"/>
  <c r="J15" i="3" l="1"/>
  <c r="M15" i="3"/>
  <c r="L15" i="3"/>
  <c r="K15" i="3"/>
  <c r="N17" i="3"/>
  <c r="O16" i="3"/>
  <c r="L16" i="3" l="1"/>
  <c r="K16" i="3"/>
  <c r="J16" i="3"/>
  <c r="M16" i="3"/>
  <c r="N18" i="3"/>
  <c r="O17" i="3"/>
  <c r="J17" i="3" l="1"/>
  <c r="M17" i="3"/>
  <c r="L17" i="3"/>
  <c r="K17" i="3"/>
  <c r="N19" i="3"/>
  <c r="O18" i="3"/>
  <c r="L18" i="3" l="1"/>
  <c r="K18" i="3"/>
  <c r="J18" i="3"/>
  <c r="M18" i="3"/>
  <c r="N20" i="3"/>
  <c r="O19" i="3"/>
  <c r="J19" i="3" l="1"/>
  <c r="M19" i="3"/>
  <c r="L19" i="3"/>
  <c r="K19" i="3"/>
  <c r="N21" i="3"/>
  <c r="O20" i="3"/>
  <c r="L20" i="3" l="1"/>
  <c r="K20" i="3"/>
  <c r="J20" i="3"/>
  <c r="M20" i="3"/>
  <c r="N22" i="3"/>
  <c r="O21" i="3"/>
  <c r="J21" i="3" l="1"/>
  <c r="M21" i="3"/>
  <c r="L21" i="3"/>
  <c r="K21" i="3"/>
  <c r="O22" i="3"/>
  <c r="N23" i="3"/>
  <c r="K22" i="3" l="1"/>
  <c r="J22" i="3"/>
  <c r="M22" i="3"/>
  <c r="L22" i="3"/>
  <c r="N24" i="3"/>
  <c r="O23" i="3"/>
  <c r="O24" i="3" l="1"/>
  <c r="N25" i="3"/>
  <c r="M23" i="3"/>
  <c r="L23" i="3"/>
  <c r="K23" i="3"/>
  <c r="J23" i="3"/>
  <c r="N26" i="3" l="1"/>
  <c r="O25" i="3"/>
  <c r="K24" i="3"/>
  <c r="J24" i="3"/>
  <c r="M24" i="3"/>
  <c r="L24" i="3"/>
  <c r="M25" i="3" l="1"/>
  <c r="L25" i="3"/>
  <c r="K25" i="3"/>
  <c r="J25" i="3"/>
  <c r="O26" i="3"/>
  <c r="N27" i="3"/>
  <c r="N28" i="3" l="1"/>
  <c r="O27" i="3"/>
  <c r="K26" i="3"/>
  <c r="J26" i="3"/>
  <c r="M26" i="3"/>
  <c r="L26" i="3"/>
  <c r="M27" i="3" l="1"/>
  <c r="L27" i="3"/>
  <c r="K27" i="3"/>
  <c r="J27" i="3"/>
  <c r="O28" i="3"/>
  <c r="N29" i="3"/>
  <c r="N30" i="3" l="1"/>
  <c r="O29" i="3"/>
  <c r="K28" i="3"/>
  <c r="J28" i="3"/>
  <c r="M28" i="3"/>
  <c r="L28" i="3"/>
  <c r="M29" i="3" l="1"/>
  <c r="L29" i="3"/>
  <c r="K29" i="3"/>
  <c r="J29" i="3"/>
  <c r="O30" i="3"/>
  <c r="N31" i="3"/>
  <c r="N32" i="3" l="1"/>
  <c r="O31" i="3"/>
  <c r="K30" i="3"/>
  <c r="J30" i="3"/>
  <c r="M30" i="3"/>
  <c r="L30" i="3"/>
  <c r="M31" i="3" l="1"/>
  <c r="L31" i="3"/>
  <c r="K31" i="3"/>
  <c r="J31" i="3"/>
  <c r="N33" i="3"/>
  <c r="O32" i="3"/>
  <c r="K32" i="3" l="1"/>
  <c r="J32" i="3"/>
  <c r="M32" i="3"/>
  <c r="L32" i="3"/>
  <c r="N34" i="3"/>
  <c r="O33" i="3"/>
  <c r="M33" i="3" l="1"/>
  <c r="L33" i="3"/>
  <c r="K33" i="3"/>
  <c r="J33" i="3"/>
  <c r="N35" i="3"/>
  <c r="O34" i="3"/>
  <c r="L34" i="3" l="1"/>
  <c r="M34" i="3"/>
  <c r="K34" i="3"/>
  <c r="J34" i="3"/>
  <c r="O35" i="3"/>
  <c r="N36" i="3"/>
  <c r="N37" i="3" l="1"/>
  <c r="O36" i="3"/>
  <c r="J35" i="3"/>
  <c r="K35" i="3"/>
  <c r="M35" i="3"/>
  <c r="L35" i="3"/>
  <c r="L36" i="3" l="1"/>
  <c r="K36" i="3"/>
  <c r="M36" i="3"/>
  <c r="J36" i="3"/>
  <c r="O37" i="3"/>
  <c r="N38" i="3"/>
  <c r="N39" i="3" l="1"/>
  <c r="O38" i="3"/>
  <c r="J37" i="3"/>
  <c r="M37" i="3"/>
  <c r="K37" i="3"/>
  <c r="L37" i="3"/>
  <c r="L38" i="3" l="1"/>
  <c r="K38" i="3"/>
  <c r="M38" i="3"/>
  <c r="J38" i="3"/>
  <c r="O39" i="3"/>
  <c r="N40" i="3"/>
  <c r="N41" i="3" l="1"/>
  <c r="O40" i="3"/>
  <c r="J39" i="3"/>
  <c r="M39" i="3"/>
  <c r="K39" i="3"/>
  <c r="L39" i="3"/>
  <c r="L40" i="3" l="1"/>
  <c r="K40" i="3"/>
  <c r="M40" i="3"/>
  <c r="J40" i="3"/>
  <c r="O41" i="3"/>
  <c r="N42" i="3"/>
  <c r="N43" i="3" l="1"/>
  <c r="O42" i="3"/>
  <c r="J41" i="3"/>
  <c r="M41" i="3"/>
  <c r="K41" i="3"/>
  <c r="L41" i="3"/>
  <c r="L42" i="3" l="1"/>
  <c r="K42" i="3"/>
  <c r="M42" i="3"/>
  <c r="J42" i="3"/>
  <c r="O43" i="3"/>
  <c r="N44" i="3"/>
  <c r="J43" i="3" l="1"/>
  <c r="M43" i="3"/>
  <c r="K43" i="3"/>
  <c r="L43" i="3"/>
  <c r="N45" i="3"/>
  <c r="O44" i="3"/>
  <c r="L44" i="3" l="1"/>
  <c r="K44" i="3"/>
  <c r="M44" i="3"/>
  <c r="J44" i="3"/>
  <c r="O45" i="3"/>
  <c r="N46" i="3"/>
  <c r="N47" i="3" l="1"/>
  <c r="O46" i="3"/>
  <c r="J45" i="3"/>
  <c r="M45" i="3"/>
  <c r="K45" i="3"/>
  <c r="L45" i="3"/>
  <c r="L46" i="3" l="1"/>
  <c r="K46" i="3"/>
  <c r="M46" i="3"/>
  <c r="J46" i="3"/>
  <c r="O47" i="3"/>
  <c r="N48" i="3"/>
  <c r="N49" i="3" l="1"/>
  <c r="O48" i="3"/>
  <c r="J47" i="3"/>
  <c r="M47" i="3"/>
  <c r="K47" i="3"/>
  <c r="L47" i="3"/>
  <c r="L48" i="3" l="1"/>
  <c r="K48" i="3"/>
  <c r="M48" i="3"/>
  <c r="J48" i="3"/>
  <c r="O49" i="3"/>
  <c r="N50" i="3"/>
  <c r="N51" i="3" l="1"/>
  <c r="O50" i="3"/>
  <c r="J49" i="3"/>
  <c r="M49" i="3"/>
  <c r="K49" i="3"/>
  <c r="L49" i="3"/>
  <c r="L50" i="3" l="1"/>
  <c r="K50" i="3"/>
  <c r="M50" i="3"/>
  <c r="J50" i="3"/>
  <c r="O51" i="3"/>
  <c r="N52" i="3"/>
  <c r="N53" i="3" l="1"/>
  <c r="O52" i="3"/>
  <c r="J51" i="3"/>
  <c r="M51" i="3"/>
  <c r="K51" i="3"/>
  <c r="L51" i="3"/>
  <c r="L52" i="3" l="1"/>
  <c r="K52" i="3"/>
  <c r="M52" i="3"/>
  <c r="J52" i="3"/>
  <c r="O53" i="3"/>
  <c r="N54" i="3"/>
  <c r="N55" i="3" l="1"/>
  <c r="O54" i="3"/>
  <c r="J53" i="3"/>
  <c r="M53" i="3"/>
  <c r="K53" i="3"/>
  <c r="L53" i="3"/>
  <c r="L54" i="3" l="1"/>
  <c r="K54" i="3"/>
  <c r="M54" i="3"/>
  <c r="J54" i="3"/>
  <c r="O55" i="3"/>
  <c r="N56" i="3"/>
  <c r="N57" i="3" l="1"/>
  <c r="O56" i="3"/>
  <c r="J55" i="3"/>
  <c r="M55" i="3"/>
  <c r="K55" i="3"/>
  <c r="L55" i="3"/>
  <c r="L56" i="3" l="1"/>
  <c r="K56" i="3"/>
  <c r="M56" i="3"/>
  <c r="J56" i="3"/>
  <c r="O57" i="3"/>
  <c r="N58" i="3"/>
  <c r="N59" i="3" l="1"/>
  <c r="O58" i="3"/>
  <c r="J57" i="3"/>
  <c r="M57" i="3"/>
  <c r="K57" i="3"/>
  <c r="L57" i="3"/>
  <c r="L58" i="3" l="1"/>
  <c r="K58" i="3"/>
  <c r="M58" i="3"/>
  <c r="J58" i="3"/>
  <c r="O59" i="3"/>
  <c r="N60" i="3"/>
  <c r="N61" i="3" l="1"/>
  <c r="O60" i="3"/>
  <c r="J59" i="3"/>
  <c r="M59" i="3"/>
  <c r="K59" i="3"/>
  <c r="L59" i="3"/>
  <c r="L60" i="3" l="1"/>
  <c r="K60" i="3"/>
  <c r="M60" i="3"/>
  <c r="J60" i="3"/>
  <c r="O61" i="3"/>
  <c r="N62" i="3"/>
  <c r="J61" i="3" l="1"/>
  <c r="M61" i="3"/>
  <c r="K61" i="3"/>
  <c r="L61" i="3"/>
  <c r="N63" i="3"/>
  <c r="O62" i="3"/>
  <c r="L62" i="3" l="1"/>
  <c r="K62" i="3"/>
  <c r="M62" i="3"/>
  <c r="J62" i="3"/>
  <c r="O63" i="3"/>
  <c r="N64" i="3"/>
  <c r="N65" i="3" l="1"/>
  <c r="O64" i="3"/>
  <c r="J63" i="3"/>
  <c r="M63" i="3"/>
  <c r="K63" i="3"/>
  <c r="L63" i="3"/>
  <c r="L64" i="3" l="1"/>
  <c r="K64" i="3"/>
  <c r="M64" i="3"/>
  <c r="J64" i="3"/>
  <c r="O65" i="3"/>
  <c r="N66" i="3"/>
  <c r="N67" i="3" l="1"/>
  <c r="O66" i="3"/>
  <c r="J65" i="3"/>
  <c r="M65" i="3"/>
  <c r="K65" i="3"/>
  <c r="L65" i="3"/>
  <c r="L66" i="3" l="1"/>
  <c r="K66" i="3"/>
  <c r="M66" i="3"/>
  <c r="J66" i="3"/>
  <c r="O67" i="3"/>
  <c r="N68" i="3"/>
  <c r="N69" i="3" l="1"/>
  <c r="O68" i="3"/>
  <c r="J67" i="3"/>
  <c r="M67" i="3"/>
  <c r="K67" i="3"/>
  <c r="L67" i="3"/>
  <c r="L68" i="3" l="1"/>
  <c r="K68" i="3"/>
  <c r="M68" i="3"/>
  <c r="J68" i="3"/>
  <c r="O69" i="3"/>
  <c r="N70" i="3"/>
  <c r="N71" i="3" l="1"/>
  <c r="O70" i="3"/>
  <c r="J69" i="3"/>
  <c r="M69" i="3"/>
  <c r="K69" i="3"/>
  <c r="L69" i="3"/>
  <c r="L70" i="3" l="1"/>
  <c r="K70" i="3"/>
  <c r="M70" i="3"/>
  <c r="J70" i="3"/>
  <c r="O71" i="3"/>
  <c r="N72" i="3"/>
  <c r="N73" i="3" l="1"/>
  <c r="O72" i="3"/>
  <c r="J71" i="3"/>
  <c r="M71" i="3"/>
  <c r="K71" i="3"/>
  <c r="L71" i="3"/>
  <c r="L72" i="3" l="1"/>
  <c r="K72" i="3"/>
  <c r="M72" i="3"/>
  <c r="J72" i="3"/>
  <c r="O73" i="3"/>
  <c r="N74" i="3"/>
  <c r="N75" i="3" l="1"/>
  <c r="O74" i="3"/>
  <c r="J73" i="3"/>
  <c r="M73" i="3"/>
  <c r="K73" i="3"/>
  <c r="L73" i="3"/>
  <c r="L74" i="3" l="1"/>
  <c r="K74" i="3"/>
  <c r="M74" i="3"/>
  <c r="J74" i="3"/>
  <c r="O75" i="3"/>
  <c r="N76" i="3"/>
  <c r="N77" i="3" l="1"/>
  <c r="O76" i="3"/>
  <c r="J75" i="3"/>
  <c r="M75" i="3"/>
  <c r="K75" i="3"/>
  <c r="L75" i="3"/>
  <c r="L76" i="3" l="1"/>
  <c r="K76" i="3"/>
  <c r="M76" i="3"/>
  <c r="J76" i="3"/>
  <c r="O77" i="3"/>
  <c r="N78" i="3"/>
  <c r="J77" i="3" l="1"/>
  <c r="M77" i="3"/>
  <c r="K77" i="3"/>
  <c r="L77" i="3"/>
  <c r="N79" i="3"/>
  <c r="O78" i="3"/>
  <c r="O79" i="3" l="1"/>
  <c r="N80" i="3"/>
  <c r="L78" i="3"/>
  <c r="K78" i="3"/>
  <c r="M78" i="3"/>
  <c r="J78" i="3"/>
  <c r="J79" i="3" l="1"/>
  <c r="M79" i="3"/>
  <c r="K79" i="3"/>
  <c r="L79" i="3"/>
  <c r="N81" i="3"/>
  <c r="O80" i="3"/>
  <c r="L80" i="3" l="1"/>
  <c r="K80" i="3"/>
  <c r="M80" i="3"/>
  <c r="J80" i="3"/>
  <c r="O81" i="3"/>
  <c r="N82" i="3"/>
  <c r="N83" i="3" l="1"/>
  <c r="O82" i="3"/>
  <c r="J81" i="3"/>
  <c r="M81" i="3"/>
  <c r="K81" i="3"/>
  <c r="L81" i="3"/>
  <c r="L82" i="3" l="1"/>
  <c r="K82" i="3"/>
  <c r="M82" i="3"/>
  <c r="J82" i="3"/>
  <c r="O83" i="3"/>
  <c r="N84" i="3"/>
  <c r="N85" i="3" l="1"/>
  <c r="O84" i="3"/>
  <c r="J83" i="3"/>
  <c r="M83" i="3"/>
  <c r="K83" i="3"/>
  <c r="L83" i="3"/>
  <c r="L84" i="3" l="1"/>
  <c r="K84" i="3"/>
  <c r="M84" i="3"/>
  <c r="J84" i="3"/>
  <c r="O85" i="3"/>
  <c r="N86" i="3"/>
  <c r="N87" i="3" l="1"/>
  <c r="O86" i="3"/>
  <c r="J85" i="3"/>
  <c r="M85" i="3"/>
  <c r="K85" i="3"/>
  <c r="L85" i="3"/>
  <c r="L86" i="3" l="1"/>
  <c r="K86" i="3"/>
  <c r="M86" i="3"/>
  <c r="J86" i="3"/>
  <c r="O87" i="3"/>
  <c r="N88" i="3"/>
  <c r="N89" i="3" l="1"/>
  <c r="O88" i="3"/>
  <c r="J87" i="3"/>
  <c r="M87" i="3"/>
  <c r="K87" i="3"/>
  <c r="L87" i="3"/>
  <c r="L88" i="3" l="1"/>
  <c r="K88" i="3"/>
  <c r="M88" i="3"/>
  <c r="J88" i="3"/>
  <c r="O89" i="3"/>
  <c r="N90" i="3"/>
  <c r="N91" i="3" l="1"/>
  <c r="O90" i="3"/>
  <c r="J89" i="3"/>
  <c r="M89" i="3"/>
  <c r="K89" i="3"/>
  <c r="L89" i="3"/>
  <c r="L90" i="3" l="1"/>
  <c r="K90" i="3"/>
  <c r="M90" i="3"/>
  <c r="J90" i="3"/>
  <c r="O91" i="3"/>
  <c r="N92" i="3"/>
  <c r="N93" i="3" l="1"/>
  <c r="O92" i="3"/>
  <c r="J91" i="3"/>
  <c r="M91" i="3"/>
  <c r="K91" i="3"/>
  <c r="L91" i="3"/>
  <c r="L92" i="3" l="1"/>
  <c r="K92" i="3"/>
  <c r="M92" i="3"/>
  <c r="J92" i="3"/>
  <c r="O93" i="3"/>
  <c r="N94" i="3"/>
  <c r="N95" i="3" l="1"/>
  <c r="O94" i="3"/>
  <c r="J93" i="3"/>
  <c r="M93" i="3"/>
  <c r="K93" i="3"/>
  <c r="L93" i="3"/>
  <c r="L94" i="3" l="1"/>
  <c r="K94" i="3"/>
  <c r="M94" i="3"/>
  <c r="J94" i="3"/>
  <c r="O95" i="3"/>
  <c r="N96" i="3"/>
  <c r="N97" i="3" l="1"/>
  <c r="O96" i="3"/>
  <c r="J95" i="3"/>
  <c r="M95" i="3"/>
  <c r="K95" i="3"/>
  <c r="L95" i="3"/>
  <c r="L96" i="3" l="1"/>
  <c r="K96" i="3"/>
  <c r="M96" i="3"/>
  <c r="J96" i="3"/>
  <c r="O97" i="3"/>
  <c r="N98" i="3"/>
  <c r="J97" i="3" l="1"/>
  <c r="M97" i="3"/>
  <c r="K97" i="3"/>
  <c r="L97" i="3"/>
  <c r="N99" i="3"/>
  <c r="O98" i="3"/>
  <c r="L98" i="3" l="1"/>
  <c r="K98" i="3"/>
  <c r="M98" i="3"/>
  <c r="J98" i="3"/>
  <c r="O99" i="3"/>
  <c r="N100" i="3"/>
  <c r="N101" i="3" l="1"/>
  <c r="O100" i="3"/>
  <c r="J99" i="3"/>
  <c r="M99" i="3"/>
  <c r="K99" i="3"/>
  <c r="L99" i="3"/>
  <c r="L100" i="3" l="1"/>
  <c r="K100" i="3"/>
  <c r="M100" i="3"/>
  <c r="J100" i="3"/>
  <c r="O101" i="3"/>
  <c r="N102" i="3"/>
  <c r="N103" i="3" l="1"/>
  <c r="O102" i="3"/>
  <c r="J101" i="3"/>
  <c r="M101" i="3"/>
  <c r="K101" i="3"/>
  <c r="L101" i="3"/>
  <c r="L102" i="3" l="1"/>
  <c r="K102" i="3"/>
  <c r="M102" i="3"/>
  <c r="J102" i="3"/>
  <c r="O103" i="3"/>
  <c r="N104" i="3"/>
  <c r="N105" i="3" l="1"/>
  <c r="O104" i="3"/>
  <c r="J103" i="3"/>
  <c r="M103" i="3"/>
  <c r="K103" i="3"/>
  <c r="L103" i="3"/>
  <c r="L104" i="3" l="1"/>
  <c r="K104" i="3"/>
  <c r="M104" i="3"/>
  <c r="J104" i="3"/>
  <c r="O105" i="3"/>
  <c r="N106" i="3"/>
  <c r="N107" i="3" l="1"/>
  <c r="O106" i="3"/>
  <c r="J105" i="3"/>
  <c r="M105" i="3"/>
  <c r="K105" i="3"/>
  <c r="L105" i="3"/>
  <c r="L106" i="3" l="1"/>
  <c r="K106" i="3"/>
  <c r="M106" i="3"/>
  <c r="J106" i="3"/>
  <c r="O107" i="3"/>
  <c r="N108" i="3"/>
  <c r="N109" i="3" l="1"/>
  <c r="O108" i="3"/>
  <c r="J107" i="3"/>
  <c r="M107" i="3"/>
  <c r="K107" i="3"/>
  <c r="L107" i="3"/>
  <c r="L108" i="3" l="1"/>
  <c r="K108" i="3"/>
  <c r="M108" i="3"/>
  <c r="J108" i="3"/>
  <c r="O109" i="3"/>
  <c r="N110" i="3"/>
  <c r="N111" i="3" l="1"/>
  <c r="O110" i="3"/>
  <c r="J109" i="3"/>
  <c r="M109" i="3"/>
  <c r="K109" i="3"/>
  <c r="L109" i="3"/>
  <c r="L110" i="3" l="1"/>
  <c r="K110" i="3"/>
  <c r="M110" i="3"/>
  <c r="J110" i="3"/>
  <c r="O111" i="3"/>
  <c r="N112" i="3"/>
  <c r="N113" i="3" l="1"/>
  <c r="O112" i="3"/>
  <c r="J111" i="3"/>
  <c r="M111" i="3"/>
  <c r="K111" i="3"/>
  <c r="L111" i="3"/>
  <c r="L112" i="3" l="1"/>
  <c r="K112" i="3"/>
  <c r="M112" i="3"/>
  <c r="J112" i="3"/>
  <c r="O113" i="3"/>
  <c r="N114" i="3"/>
  <c r="N115" i="3" l="1"/>
  <c r="O114" i="3"/>
  <c r="J113" i="3"/>
  <c r="M113" i="3"/>
  <c r="K113" i="3"/>
  <c r="L113" i="3"/>
  <c r="L114" i="3" l="1"/>
  <c r="K114" i="3"/>
  <c r="M114" i="3"/>
  <c r="J114" i="3"/>
  <c r="O115" i="3"/>
  <c r="N116" i="3"/>
  <c r="J115" i="3" l="1"/>
  <c r="M115" i="3"/>
  <c r="K115" i="3"/>
  <c r="L115" i="3"/>
  <c r="N117" i="3"/>
  <c r="O116" i="3"/>
  <c r="O117" i="3" l="1"/>
  <c r="N118" i="3"/>
  <c r="L116" i="3"/>
  <c r="K116" i="3"/>
  <c r="M116" i="3"/>
  <c r="J116" i="3"/>
  <c r="N119" i="3" l="1"/>
  <c r="O118" i="3"/>
  <c r="J117" i="3"/>
  <c r="M117" i="3"/>
  <c r="K117" i="3"/>
  <c r="L117" i="3"/>
  <c r="L118" i="3" l="1"/>
  <c r="K118" i="3"/>
  <c r="M118" i="3"/>
  <c r="J118" i="3"/>
  <c r="O119" i="3"/>
  <c r="N120" i="3"/>
  <c r="N121" i="3" l="1"/>
  <c r="O120" i="3"/>
  <c r="J119" i="3"/>
  <c r="M119" i="3"/>
  <c r="K119" i="3"/>
  <c r="L119" i="3"/>
  <c r="L120" i="3" l="1"/>
  <c r="K120" i="3"/>
  <c r="M120" i="3"/>
  <c r="J120" i="3"/>
  <c r="O121" i="3"/>
  <c r="N122" i="3"/>
  <c r="N123" i="3" l="1"/>
  <c r="O122" i="3"/>
  <c r="J121" i="3"/>
  <c r="M121" i="3"/>
  <c r="K121" i="3"/>
  <c r="L121" i="3"/>
  <c r="L122" i="3" l="1"/>
  <c r="K122" i="3"/>
  <c r="M122" i="3"/>
  <c r="J122" i="3"/>
  <c r="O123" i="3"/>
  <c r="N124" i="3"/>
  <c r="N125" i="3" l="1"/>
  <c r="O124" i="3"/>
  <c r="J123" i="3"/>
  <c r="M123" i="3"/>
  <c r="K123" i="3"/>
  <c r="L123" i="3"/>
  <c r="L124" i="3" l="1"/>
  <c r="K124" i="3"/>
  <c r="M124" i="3"/>
  <c r="J124" i="3"/>
  <c r="O125" i="3"/>
  <c r="N126" i="3"/>
  <c r="N127" i="3" l="1"/>
  <c r="O126" i="3"/>
  <c r="J125" i="3"/>
  <c r="M125" i="3"/>
  <c r="K125" i="3"/>
  <c r="L125" i="3"/>
  <c r="L126" i="3" l="1"/>
  <c r="K126" i="3"/>
  <c r="M126" i="3"/>
  <c r="J126" i="3"/>
  <c r="O127" i="3"/>
  <c r="N128" i="3"/>
  <c r="N129" i="3" l="1"/>
  <c r="O128" i="3"/>
  <c r="J127" i="3"/>
  <c r="M127" i="3"/>
  <c r="K127" i="3"/>
  <c r="L127" i="3"/>
  <c r="L128" i="3" l="1"/>
  <c r="K128" i="3"/>
  <c r="M128" i="3"/>
  <c r="J128" i="3"/>
  <c r="O129" i="3"/>
  <c r="N130" i="3"/>
  <c r="N131" i="3" l="1"/>
  <c r="O130" i="3"/>
  <c r="J129" i="3"/>
  <c r="M129" i="3"/>
  <c r="K129" i="3"/>
  <c r="L129" i="3"/>
  <c r="L130" i="3" l="1"/>
  <c r="K130" i="3"/>
  <c r="M130" i="3"/>
  <c r="J130" i="3"/>
  <c r="O131" i="3"/>
  <c r="N132" i="3"/>
  <c r="N133" i="3" l="1"/>
  <c r="O132" i="3"/>
  <c r="J131" i="3"/>
  <c r="M131" i="3"/>
  <c r="K131" i="3"/>
  <c r="L131" i="3"/>
  <c r="L132" i="3" l="1"/>
  <c r="K132" i="3"/>
  <c r="M132" i="3"/>
  <c r="J132" i="3"/>
  <c r="O133" i="3"/>
  <c r="N134" i="3"/>
  <c r="J133" i="3" l="1"/>
  <c r="M133" i="3"/>
  <c r="K133" i="3"/>
  <c r="L133" i="3"/>
  <c r="N135" i="3"/>
  <c r="O134" i="3"/>
  <c r="L134" i="3" l="1"/>
  <c r="K134" i="3"/>
  <c r="M134" i="3"/>
  <c r="J134" i="3"/>
  <c r="O135" i="3"/>
  <c r="N136" i="3"/>
  <c r="N137" i="3" l="1"/>
  <c r="O136" i="3"/>
  <c r="J135" i="3"/>
  <c r="M135" i="3"/>
  <c r="K135" i="3"/>
  <c r="L135" i="3"/>
  <c r="L136" i="3" l="1"/>
  <c r="K136" i="3"/>
  <c r="M136" i="3"/>
  <c r="J136" i="3"/>
  <c r="O137" i="3"/>
  <c r="N138" i="3"/>
  <c r="N139" i="3" l="1"/>
  <c r="O138" i="3"/>
  <c r="J137" i="3"/>
  <c r="M137" i="3"/>
  <c r="K137" i="3"/>
  <c r="L137" i="3"/>
  <c r="L138" i="3" l="1"/>
  <c r="K138" i="3"/>
  <c r="M138" i="3"/>
  <c r="J138" i="3"/>
  <c r="O139" i="3"/>
  <c r="N140" i="3"/>
  <c r="N141" i="3" l="1"/>
  <c r="O140" i="3"/>
  <c r="J139" i="3"/>
  <c r="M139" i="3"/>
  <c r="K139" i="3"/>
  <c r="L139" i="3"/>
  <c r="L140" i="3" l="1"/>
  <c r="K140" i="3"/>
  <c r="M140" i="3"/>
  <c r="J140" i="3"/>
  <c r="O141" i="3"/>
  <c r="N142" i="3"/>
  <c r="N143" i="3" l="1"/>
  <c r="O142" i="3"/>
  <c r="J141" i="3"/>
  <c r="M141" i="3"/>
  <c r="K141" i="3"/>
  <c r="L141" i="3"/>
  <c r="L142" i="3" l="1"/>
  <c r="K142" i="3"/>
  <c r="M142" i="3"/>
  <c r="J142" i="3"/>
  <c r="O143" i="3"/>
  <c r="N144" i="3"/>
  <c r="N145" i="3" l="1"/>
  <c r="O144" i="3"/>
  <c r="J143" i="3"/>
  <c r="M143" i="3"/>
  <c r="K143" i="3"/>
  <c r="L143" i="3"/>
  <c r="L144" i="3" l="1"/>
  <c r="K144" i="3"/>
  <c r="M144" i="3"/>
  <c r="J144" i="3"/>
  <c r="O145" i="3"/>
  <c r="N146" i="3"/>
  <c r="N147" i="3" l="1"/>
  <c r="O146" i="3"/>
  <c r="J145" i="3"/>
  <c r="M145" i="3"/>
  <c r="K145" i="3"/>
  <c r="L145" i="3"/>
  <c r="L146" i="3" l="1"/>
  <c r="K146" i="3"/>
  <c r="M146" i="3"/>
  <c r="J146" i="3"/>
  <c r="O147" i="3"/>
  <c r="N148" i="3"/>
  <c r="N149" i="3" l="1"/>
  <c r="O148" i="3"/>
  <c r="J147" i="3"/>
  <c r="M147" i="3"/>
  <c r="K147" i="3"/>
  <c r="L147" i="3"/>
  <c r="L148" i="3" l="1"/>
  <c r="K148" i="3"/>
  <c r="M148" i="3"/>
  <c r="J148" i="3"/>
  <c r="O149" i="3"/>
  <c r="N150" i="3"/>
  <c r="N151" i="3" l="1"/>
  <c r="O150" i="3"/>
  <c r="J149" i="3"/>
  <c r="M149" i="3"/>
  <c r="K149" i="3"/>
  <c r="L149" i="3"/>
  <c r="L150" i="3" l="1"/>
  <c r="K150" i="3"/>
  <c r="M150" i="3"/>
  <c r="J150" i="3"/>
  <c r="O151" i="3"/>
  <c r="N152" i="3"/>
  <c r="J151" i="3" l="1"/>
  <c r="M151" i="3"/>
  <c r="K151" i="3"/>
  <c r="L151" i="3"/>
  <c r="N153" i="3"/>
  <c r="O152" i="3"/>
  <c r="L152" i="3" l="1"/>
  <c r="K152" i="3"/>
  <c r="M152" i="3"/>
  <c r="J152" i="3"/>
  <c r="O153" i="3"/>
  <c r="N154" i="3"/>
  <c r="N155" i="3" l="1"/>
  <c r="O154" i="3"/>
  <c r="J153" i="3"/>
  <c r="M153" i="3"/>
  <c r="K153" i="3"/>
  <c r="L153" i="3"/>
  <c r="L154" i="3" l="1"/>
  <c r="K154" i="3"/>
  <c r="M154" i="3"/>
  <c r="J154" i="3"/>
  <c r="O155" i="3"/>
  <c r="N156" i="3"/>
  <c r="J155" i="3" l="1"/>
  <c r="M155" i="3"/>
  <c r="K155" i="3"/>
  <c r="L155" i="3"/>
  <c r="N157" i="3"/>
  <c r="O156" i="3"/>
  <c r="O157" i="3" l="1"/>
  <c r="N158" i="3"/>
  <c r="L156" i="3"/>
  <c r="K156" i="3"/>
  <c r="M156" i="3"/>
  <c r="J156" i="3"/>
  <c r="N159" i="3" l="1"/>
  <c r="O158" i="3"/>
  <c r="J157" i="3"/>
  <c r="M157" i="3"/>
  <c r="K157" i="3"/>
  <c r="L157" i="3"/>
  <c r="L158" i="3" l="1"/>
  <c r="K158" i="3"/>
  <c r="M158" i="3"/>
  <c r="J158" i="3"/>
  <c r="O159" i="3"/>
  <c r="N160" i="3"/>
  <c r="N161" i="3" l="1"/>
  <c r="O160" i="3"/>
  <c r="J159" i="3"/>
  <c r="M159" i="3"/>
  <c r="K159" i="3"/>
  <c r="L159" i="3"/>
  <c r="L160" i="3" l="1"/>
  <c r="K160" i="3"/>
  <c r="M160" i="3"/>
  <c r="J160" i="3"/>
  <c r="O161" i="3"/>
  <c r="N162" i="3"/>
  <c r="N163" i="3" l="1"/>
  <c r="O162" i="3"/>
  <c r="J161" i="3"/>
  <c r="M161" i="3"/>
  <c r="K161" i="3"/>
  <c r="L161" i="3"/>
  <c r="L162" i="3" l="1"/>
  <c r="K162" i="3"/>
  <c r="M162" i="3"/>
  <c r="J162" i="3"/>
  <c r="O163" i="3"/>
  <c r="N164" i="3"/>
  <c r="N165" i="3" l="1"/>
  <c r="O164" i="3"/>
  <c r="J163" i="3"/>
  <c r="M163" i="3"/>
  <c r="K163" i="3"/>
  <c r="L163" i="3"/>
  <c r="L164" i="3" l="1"/>
  <c r="K164" i="3"/>
  <c r="M164" i="3"/>
  <c r="J164" i="3"/>
  <c r="O165" i="3"/>
  <c r="N166" i="3"/>
  <c r="N167" i="3" l="1"/>
  <c r="O166" i="3"/>
  <c r="J165" i="3"/>
  <c r="M165" i="3"/>
  <c r="K165" i="3"/>
  <c r="L165" i="3"/>
  <c r="L166" i="3" l="1"/>
  <c r="K166" i="3"/>
  <c r="M166" i="3"/>
  <c r="J166" i="3"/>
  <c r="O167" i="3"/>
  <c r="N168" i="3"/>
  <c r="N169" i="3" l="1"/>
  <c r="O168" i="3"/>
  <c r="J167" i="3"/>
  <c r="M167" i="3"/>
  <c r="K167" i="3"/>
  <c r="L167" i="3"/>
  <c r="L168" i="3" l="1"/>
  <c r="K168" i="3"/>
  <c r="M168" i="3"/>
  <c r="J168" i="3"/>
  <c r="O169" i="3"/>
  <c r="N170" i="3"/>
  <c r="N171" i="3" l="1"/>
  <c r="O170" i="3"/>
  <c r="J169" i="3"/>
  <c r="M169" i="3"/>
  <c r="K169" i="3"/>
  <c r="L169" i="3"/>
  <c r="L170" i="3" l="1"/>
  <c r="K170" i="3"/>
  <c r="M170" i="3"/>
  <c r="J170" i="3"/>
  <c r="O171" i="3"/>
  <c r="N172" i="3"/>
  <c r="N173" i="3" l="1"/>
  <c r="O172" i="3"/>
  <c r="J171" i="3"/>
  <c r="M171" i="3"/>
  <c r="K171" i="3"/>
  <c r="L171" i="3"/>
  <c r="L172" i="3" l="1"/>
  <c r="K172" i="3"/>
  <c r="M172" i="3"/>
  <c r="J172" i="3"/>
  <c r="O173" i="3"/>
  <c r="N174" i="3"/>
  <c r="N175" i="3" l="1"/>
  <c r="O174" i="3"/>
  <c r="J173" i="3"/>
  <c r="M173" i="3"/>
  <c r="K173" i="3"/>
  <c r="L173" i="3"/>
  <c r="L174" i="3" l="1"/>
  <c r="K174" i="3"/>
  <c r="M174" i="3"/>
  <c r="J174" i="3"/>
  <c r="O175" i="3"/>
  <c r="N176" i="3"/>
  <c r="J175" i="3" l="1"/>
  <c r="M175" i="3"/>
  <c r="K175" i="3"/>
  <c r="L175" i="3"/>
  <c r="N177" i="3"/>
  <c r="O176" i="3"/>
  <c r="O177" i="3" l="1"/>
  <c r="N178" i="3"/>
  <c r="L176" i="3"/>
  <c r="K176" i="3"/>
  <c r="M176" i="3"/>
  <c r="J176" i="3"/>
  <c r="N179" i="3" l="1"/>
  <c r="O178" i="3"/>
  <c r="J177" i="3"/>
  <c r="M177" i="3"/>
  <c r="K177" i="3"/>
  <c r="L177" i="3"/>
  <c r="L178" i="3" l="1"/>
  <c r="K178" i="3"/>
  <c r="M178" i="3"/>
  <c r="J178" i="3"/>
  <c r="O179" i="3"/>
  <c r="N180" i="3"/>
  <c r="N181" i="3" l="1"/>
  <c r="O180" i="3"/>
  <c r="J179" i="3"/>
  <c r="M179" i="3"/>
  <c r="K179" i="3"/>
  <c r="L179" i="3"/>
  <c r="L180" i="3" l="1"/>
  <c r="K180" i="3"/>
  <c r="M180" i="3"/>
  <c r="J180" i="3"/>
  <c r="O181" i="3"/>
  <c r="N182" i="3"/>
  <c r="N183" i="3" l="1"/>
  <c r="O182" i="3"/>
  <c r="J181" i="3"/>
  <c r="M181" i="3"/>
  <c r="K181" i="3"/>
  <c r="L181" i="3"/>
  <c r="L182" i="3" l="1"/>
  <c r="K182" i="3"/>
  <c r="M182" i="3"/>
  <c r="J182" i="3"/>
  <c r="O183" i="3"/>
  <c r="N184" i="3"/>
  <c r="N185" i="3" l="1"/>
  <c r="O184" i="3"/>
  <c r="J183" i="3"/>
  <c r="M183" i="3"/>
  <c r="K183" i="3"/>
  <c r="L183" i="3"/>
  <c r="L184" i="3" l="1"/>
  <c r="K184" i="3"/>
  <c r="M184" i="3"/>
  <c r="J184" i="3"/>
  <c r="O185" i="3"/>
  <c r="N186" i="3"/>
  <c r="N187" i="3" l="1"/>
  <c r="O186" i="3"/>
  <c r="J185" i="3"/>
  <c r="M185" i="3"/>
  <c r="K185" i="3"/>
  <c r="L185" i="3"/>
  <c r="L186" i="3" l="1"/>
  <c r="K186" i="3"/>
  <c r="M186" i="3"/>
  <c r="J186" i="3"/>
  <c r="O187" i="3"/>
  <c r="N188" i="3"/>
  <c r="J187" i="3" l="1"/>
  <c r="M187" i="3"/>
  <c r="K187" i="3"/>
  <c r="L187" i="3"/>
  <c r="N189" i="3"/>
  <c r="O188" i="3"/>
  <c r="L188" i="3" l="1"/>
  <c r="K188" i="3"/>
  <c r="M188" i="3"/>
  <c r="J188" i="3"/>
  <c r="O189" i="3"/>
  <c r="N190" i="3"/>
  <c r="N191" i="3" l="1"/>
  <c r="O190" i="3"/>
  <c r="J189" i="3"/>
  <c r="M189" i="3"/>
  <c r="K189" i="3"/>
  <c r="L189" i="3"/>
  <c r="L190" i="3" l="1"/>
  <c r="K190" i="3"/>
  <c r="M190" i="3"/>
  <c r="J190" i="3"/>
  <c r="O191" i="3"/>
  <c r="N192" i="3"/>
  <c r="N193" i="3" l="1"/>
  <c r="O192" i="3"/>
  <c r="J191" i="3"/>
  <c r="M191" i="3"/>
  <c r="K191" i="3"/>
  <c r="L191" i="3"/>
  <c r="L192" i="3" l="1"/>
  <c r="K192" i="3"/>
  <c r="M192" i="3"/>
  <c r="J192" i="3"/>
  <c r="O193" i="3"/>
  <c r="N194" i="3"/>
  <c r="N195" i="3" l="1"/>
  <c r="O194" i="3"/>
  <c r="J193" i="3"/>
  <c r="M193" i="3"/>
  <c r="K193" i="3"/>
  <c r="L193" i="3"/>
  <c r="L194" i="3" l="1"/>
  <c r="K194" i="3"/>
  <c r="M194" i="3"/>
  <c r="J194" i="3"/>
  <c r="O195" i="3"/>
  <c r="N196" i="3"/>
  <c r="N197" i="3" l="1"/>
  <c r="O196" i="3"/>
  <c r="J195" i="3"/>
  <c r="M195" i="3"/>
  <c r="K195" i="3"/>
  <c r="L195" i="3"/>
  <c r="L196" i="3" l="1"/>
  <c r="K196" i="3"/>
  <c r="M196" i="3"/>
  <c r="J196" i="3"/>
  <c r="O197" i="3"/>
  <c r="N198" i="3"/>
  <c r="J197" i="3" l="1"/>
  <c r="M197" i="3"/>
  <c r="K197" i="3"/>
  <c r="L197" i="3"/>
  <c r="N199" i="3"/>
  <c r="O198" i="3"/>
  <c r="O199" i="3" l="1"/>
  <c r="N200" i="3"/>
  <c r="L198" i="3"/>
  <c r="K198" i="3"/>
  <c r="M198" i="3"/>
  <c r="J198" i="3"/>
  <c r="N201" i="3" l="1"/>
  <c r="O200" i="3"/>
  <c r="J199" i="3"/>
  <c r="M199" i="3"/>
  <c r="K199" i="3"/>
  <c r="L199" i="3"/>
  <c r="L200" i="3" l="1"/>
  <c r="K200" i="3"/>
  <c r="M200" i="3"/>
  <c r="J200" i="3"/>
  <c r="O201" i="3"/>
  <c r="N202" i="3"/>
  <c r="J201" i="3" l="1"/>
  <c r="M201" i="3"/>
  <c r="K201" i="3"/>
  <c r="L201" i="3"/>
  <c r="N203" i="3"/>
  <c r="O202" i="3"/>
  <c r="O203" i="3" l="1"/>
  <c r="N204" i="3"/>
  <c r="L202" i="3"/>
  <c r="K202" i="3"/>
  <c r="M202" i="3"/>
  <c r="J202" i="3"/>
  <c r="N205" i="3" l="1"/>
  <c r="O204" i="3"/>
  <c r="J203" i="3"/>
  <c r="M203" i="3"/>
  <c r="K203" i="3"/>
  <c r="L203" i="3"/>
  <c r="L204" i="3" l="1"/>
  <c r="K204" i="3"/>
  <c r="M204" i="3"/>
  <c r="J204" i="3"/>
  <c r="O205" i="3"/>
  <c r="N206" i="3"/>
  <c r="J205" i="3" l="1"/>
  <c r="M205" i="3"/>
  <c r="K205" i="3"/>
  <c r="L205" i="3"/>
  <c r="N207" i="3"/>
  <c r="O206" i="3"/>
  <c r="L206" i="3" l="1"/>
  <c r="K206" i="3"/>
  <c r="M206" i="3"/>
  <c r="J206" i="3"/>
  <c r="O207" i="3"/>
  <c r="N208" i="3"/>
  <c r="N209" i="3" l="1"/>
  <c r="O208" i="3"/>
  <c r="J207" i="3"/>
  <c r="M207" i="3"/>
  <c r="K207" i="3"/>
  <c r="L207" i="3"/>
  <c r="L208" i="3" l="1"/>
  <c r="K208" i="3"/>
  <c r="M208" i="3"/>
  <c r="J208" i="3"/>
  <c r="O209" i="3"/>
  <c r="N210" i="3"/>
  <c r="N211" i="3" l="1"/>
  <c r="O210" i="3"/>
  <c r="J209" i="3"/>
  <c r="M209" i="3"/>
  <c r="K209" i="3"/>
  <c r="L209" i="3"/>
  <c r="L210" i="3" l="1"/>
  <c r="K210" i="3"/>
  <c r="M210" i="3"/>
  <c r="J210" i="3"/>
  <c r="O211" i="3"/>
  <c r="N212" i="3"/>
  <c r="N213" i="3" l="1"/>
  <c r="O212" i="3"/>
  <c r="J211" i="3"/>
  <c r="M211" i="3"/>
  <c r="K211" i="3"/>
  <c r="L211" i="3"/>
  <c r="L212" i="3" l="1"/>
  <c r="K212" i="3"/>
  <c r="M212" i="3"/>
  <c r="J212" i="3"/>
  <c r="O213" i="3"/>
  <c r="N214" i="3"/>
  <c r="N215" i="3" l="1"/>
  <c r="O214" i="3"/>
  <c r="J213" i="3"/>
  <c r="M213" i="3"/>
  <c r="K213" i="3"/>
  <c r="L213" i="3"/>
  <c r="L214" i="3" l="1"/>
  <c r="K214" i="3"/>
  <c r="M214" i="3"/>
  <c r="J214" i="3"/>
  <c r="N216" i="3"/>
  <c r="O215" i="3"/>
  <c r="M215" i="3" l="1"/>
  <c r="J215" i="3"/>
  <c r="K215" i="3"/>
  <c r="L215" i="3"/>
  <c r="O216" i="3"/>
  <c r="N217" i="3"/>
  <c r="N218" i="3" l="1"/>
  <c r="O217" i="3"/>
  <c r="K216" i="3"/>
  <c r="M216" i="3"/>
  <c r="J216" i="3"/>
  <c r="L216" i="3"/>
  <c r="M217" i="3" l="1"/>
  <c r="L217" i="3"/>
  <c r="J217" i="3"/>
  <c r="K217" i="3"/>
  <c r="O218" i="3"/>
  <c r="N219" i="3"/>
  <c r="N220" i="3" l="1"/>
  <c r="O219" i="3"/>
  <c r="K218" i="3"/>
  <c r="M218" i="3"/>
  <c r="L218" i="3"/>
  <c r="J218" i="3"/>
  <c r="M219" i="3" l="1"/>
  <c r="L219" i="3"/>
  <c r="K219" i="3"/>
  <c r="J219" i="3"/>
  <c r="O220" i="3"/>
  <c r="N221" i="3"/>
  <c r="N222" i="3" l="1"/>
  <c r="O221" i="3"/>
  <c r="K220" i="3"/>
  <c r="L220" i="3"/>
  <c r="J220" i="3"/>
  <c r="M220" i="3"/>
  <c r="M221" i="3" l="1"/>
  <c r="K221" i="3"/>
  <c r="J221" i="3"/>
  <c r="L221" i="3"/>
  <c r="O222" i="3"/>
  <c r="N223" i="3"/>
  <c r="N224" i="3" l="1"/>
  <c r="O223" i="3"/>
  <c r="K222" i="3"/>
  <c r="J222" i="3"/>
  <c r="L222" i="3"/>
  <c r="M222" i="3"/>
  <c r="O224" i="3" l="1"/>
  <c r="N225" i="3"/>
  <c r="M223" i="3"/>
  <c r="J223" i="3"/>
  <c r="K223" i="3"/>
  <c r="L223" i="3"/>
  <c r="N226" i="3" l="1"/>
  <c r="O225" i="3"/>
  <c r="K224" i="3"/>
  <c r="M224" i="3"/>
  <c r="J224" i="3"/>
  <c r="L224" i="3"/>
  <c r="M225" i="3" l="1"/>
  <c r="L225" i="3"/>
  <c r="J225" i="3"/>
  <c r="K225" i="3"/>
  <c r="O226" i="3"/>
  <c r="N227" i="3"/>
  <c r="O227" i="3" l="1"/>
  <c r="N228" i="3"/>
  <c r="K226" i="3"/>
  <c r="M226" i="3"/>
  <c r="L226" i="3"/>
  <c r="J226" i="3"/>
  <c r="O228" i="3" l="1"/>
  <c r="N229" i="3"/>
  <c r="M227" i="3"/>
  <c r="L227" i="3"/>
  <c r="K227" i="3"/>
  <c r="J227" i="3"/>
  <c r="O229" i="3" l="1"/>
  <c r="N230" i="3"/>
  <c r="K228" i="3"/>
  <c r="L228" i="3"/>
  <c r="J228" i="3"/>
  <c r="M228" i="3"/>
  <c r="O230" i="3" l="1"/>
  <c r="N231" i="3"/>
  <c r="M229" i="3"/>
  <c r="K229" i="3"/>
  <c r="J229" i="3"/>
  <c r="L229" i="3"/>
  <c r="O231" i="3" l="1"/>
  <c r="N232" i="3"/>
  <c r="K230" i="3"/>
  <c r="M230" i="3"/>
  <c r="J230" i="3"/>
  <c r="L230" i="3"/>
  <c r="O232" i="3" l="1"/>
  <c r="N233" i="3"/>
  <c r="M231" i="3"/>
  <c r="K231" i="3"/>
  <c r="L231" i="3"/>
  <c r="J231" i="3"/>
  <c r="O233" i="3" l="1"/>
  <c r="N234" i="3"/>
  <c r="K232" i="3"/>
  <c r="M232" i="3"/>
  <c r="L232" i="3"/>
  <c r="J232" i="3"/>
  <c r="O234" i="3" l="1"/>
  <c r="N235" i="3"/>
  <c r="M233" i="3"/>
  <c r="K233" i="3"/>
  <c r="J233" i="3"/>
  <c r="L233" i="3"/>
  <c r="N236" i="3" l="1"/>
  <c r="O235" i="3"/>
  <c r="K234" i="3"/>
  <c r="M234" i="3"/>
  <c r="J234" i="3"/>
  <c r="L234" i="3"/>
  <c r="M235" i="3" l="1"/>
  <c r="L235" i="3"/>
  <c r="K235" i="3"/>
  <c r="J235" i="3"/>
  <c r="O236" i="3"/>
  <c r="N237" i="3"/>
  <c r="N238" i="3" l="1"/>
  <c r="O237" i="3"/>
  <c r="K236" i="3"/>
  <c r="J236" i="3"/>
  <c r="M236" i="3"/>
  <c r="L236" i="3"/>
  <c r="M237" i="3" l="1"/>
  <c r="L237" i="3"/>
  <c r="K237" i="3"/>
  <c r="J237" i="3"/>
  <c r="O238" i="3"/>
  <c r="N239" i="3"/>
  <c r="N240" i="3" l="1"/>
  <c r="O239" i="3"/>
  <c r="K238" i="3"/>
  <c r="J238" i="3"/>
  <c r="M238" i="3"/>
  <c r="L238" i="3"/>
  <c r="M239" i="3" l="1"/>
  <c r="L239" i="3"/>
  <c r="K239" i="3"/>
  <c r="J239" i="3"/>
  <c r="O240" i="3"/>
  <c r="N241" i="3"/>
  <c r="N242" i="3" l="1"/>
  <c r="O241" i="3"/>
  <c r="K240" i="3"/>
  <c r="J240" i="3"/>
  <c r="M240" i="3"/>
  <c r="L240" i="3"/>
  <c r="M241" i="3" l="1"/>
  <c r="L241" i="3"/>
  <c r="K241" i="3"/>
  <c r="J241" i="3"/>
  <c r="O242" i="3"/>
  <c r="N243" i="3"/>
  <c r="N244" i="3" l="1"/>
  <c r="O243" i="3"/>
  <c r="K242" i="3"/>
  <c r="J242" i="3"/>
  <c r="M242" i="3"/>
  <c r="L242" i="3"/>
  <c r="M243" i="3" l="1"/>
  <c r="L243" i="3"/>
  <c r="K243" i="3"/>
  <c r="J243" i="3"/>
  <c r="O244" i="3"/>
  <c r="N245" i="3"/>
  <c r="N246" i="3" l="1"/>
  <c r="O245" i="3"/>
  <c r="K244" i="3"/>
  <c r="J244" i="3"/>
  <c r="M244" i="3"/>
  <c r="L244" i="3"/>
  <c r="M245" i="3" l="1"/>
  <c r="L245" i="3"/>
  <c r="K245" i="3"/>
  <c r="J245" i="3"/>
  <c r="O246" i="3"/>
  <c r="N247" i="3"/>
  <c r="N248" i="3" l="1"/>
  <c r="O247" i="3"/>
  <c r="K246" i="3"/>
  <c r="J246" i="3"/>
  <c r="M246" i="3"/>
  <c r="L246" i="3"/>
  <c r="M247" i="3" l="1"/>
  <c r="L247" i="3"/>
  <c r="K247" i="3"/>
  <c r="J247" i="3"/>
  <c r="O248" i="3"/>
  <c r="N249" i="3"/>
  <c r="N250" i="3" l="1"/>
  <c r="O249" i="3"/>
  <c r="K248" i="3"/>
  <c r="J248" i="3"/>
  <c r="M248" i="3"/>
  <c r="L248" i="3"/>
  <c r="M249" i="3" l="1"/>
  <c r="L249" i="3"/>
  <c r="K249" i="3"/>
  <c r="J249" i="3"/>
  <c r="O250" i="3"/>
  <c r="N251" i="3"/>
  <c r="N252" i="3" l="1"/>
  <c r="O251" i="3"/>
  <c r="K250" i="3"/>
  <c r="J250" i="3"/>
  <c r="M250" i="3"/>
  <c r="L250" i="3"/>
  <c r="M251" i="3" l="1"/>
  <c r="L251" i="3"/>
  <c r="K251" i="3"/>
  <c r="J251" i="3"/>
  <c r="O252" i="3"/>
  <c r="N253" i="3"/>
  <c r="N254" i="3" l="1"/>
  <c r="O253" i="3"/>
  <c r="K252" i="3"/>
  <c r="J252" i="3"/>
  <c r="M252" i="3"/>
  <c r="L252" i="3"/>
  <c r="M253" i="3" l="1"/>
  <c r="L253" i="3"/>
  <c r="K253" i="3"/>
  <c r="J253" i="3"/>
  <c r="O254" i="3"/>
  <c r="N255" i="3"/>
  <c r="N256" i="3" l="1"/>
  <c r="O255" i="3"/>
  <c r="K254" i="3"/>
  <c r="J254" i="3"/>
  <c r="M254" i="3"/>
  <c r="L254" i="3"/>
  <c r="M255" i="3" l="1"/>
  <c r="L255" i="3"/>
  <c r="K255" i="3"/>
  <c r="J255" i="3"/>
  <c r="O256" i="3"/>
  <c r="N257" i="3"/>
  <c r="N258" i="3" l="1"/>
  <c r="O257" i="3"/>
  <c r="K256" i="3"/>
  <c r="J256" i="3"/>
  <c r="M256" i="3"/>
  <c r="L256" i="3"/>
  <c r="M257" i="3" l="1"/>
  <c r="L257" i="3"/>
  <c r="K257" i="3"/>
  <c r="J257" i="3"/>
  <c r="O258" i="3"/>
  <c r="N259" i="3"/>
  <c r="N260" i="3" l="1"/>
  <c r="O259" i="3"/>
  <c r="K258" i="3"/>
  <c r="J258" i="3"/>
  <c r="M258" i="3"/>
  <c r="L258" i="3"/>
  <c r="M259" i="3" l="1"/>
  <c r="L259" i="3"/>
  <c r="K259" i="3"/>
  <c r="J259" i="3"/>
  <c r="O260" i="3"/>
  <c r="N261" i="3"/>
  <c r="N262" i="3" l="1"/>
  <c r="O261" i="3"/>
  <c r="K260" i="3"/>
  <c r="J260" i="3"/>
  <c r="M260" i="3"/>
  <c r="L260" i="3"/>
  <c r="M261" i="3" l="1"/>
  <c r="L261" i="3"/>
  <c r="K261" i="3"/>
  <c r="J261" i="3"/>
  <c r="O262" i="3"/>
  <c r="N263" i="3"/>
  <c r="N264" i="3" l="1"/>
  <c r="O263" i="3"/>
  <c r="K262" i="3"/>
  <c r="J262" i="3"/>
  <c r="M262" i="3"/>
  <c r="L262" i="3"/>
  <c r="M263" i="3" l="1"/>
  <c r="L263" i="3"/>
  <c r="K263" i="3"/>
  <c r="J263" i="3"/>
  <c r="O264" i="3"/>
  <c r="N265" i="3"/>
  <c r="N266" i="3" l="1"/>
  <c r="O265" i="3"/>
  <c r="K264" i="3"/>
  <c r="J264" i="3"/>
  <c r="M264" i="3"/>
  <c r="L264" i="3"/>
  <c r="M265" i="3" l="1"/>
  <c r="L265" i="3"/>
  <c r="K265" i="3"/>
  <c r="J265" i="3"/>
  <c r="O266" i="3"/>
  <c r="N267" i="3"/>
  <c r="N268" i="3" l="1"/>
  <c r="O267" i="3"/>
  <c r="K266" i="3"/>
  <c r="J266" i="3"/>
  <c r="M266" i="3"/>
  <c r="L266" i="3"/>
  <c r="M267" i="3" l="1"/>
  <c r="L267" i="3"/>
  <c r="K267" i="3"/>
  <c r="J267" i="3"/>
  <c r="O268" i="3"/>
  <c r="N269" i="3"/>
  <c r="N270" i="3" l="1"/>
  <c r="O269" i="3"/>
  <c r="K268" i="3"/>
  <c r="J268" i="3"/>
  <c r="M268" i="3"/>
  <c r="L268" i="3"/>
  <c r="M269" i="3" l="1"/>
  <c r="L269" i="3"/>
  <c r="K269" i="3"/>
  <c r="J269" i="3"/>
  <c r="O270" i="3"/>
  <c r="N271" i="3"/>
  <c r="N272" i="3" l="1"/>
  <c r="O271" i="3"/>
  <c r="K270" i="3"/>
  <c r="J270" i="3"/>
  <c r="M270" i="3"/>
  <c r="L270" i="3"/>
  <c r="M271" i="3" l="1"/>
  <c r="L271" i="3"/>
  <c r="K271" i="3"/>
  <c r="J271" i="3"/>
  <c r="O272" i="3"/>
  <c r="N273" i="3"/>
  <c r="N274" i="3" l="1"/>
  <c r="O273" i="3"/>
  <c r="K272" i="3"/>
  <c r="J272" i="3"/>
  <c r="M272" i="3"/>
  <c r="L272" i="3"/>
  <c r="M273" i="3" l="1"/>
  <c r="L273" i="3"/>
  <c r="K273" i="3"/>
  <c r="J273" i="3"/>
  <c r="O274" i="3"/>
  <c r="N275" i="3"/>
  <c r="N276" i="3" l="1"/>
  <c r="O275" i="3"/>
  <c r="K274" i="3"/>
  <c r="J274" i="3"/>
  <c r="M274" i="3"/>
  <c r="L274" i="3"/>
  <c r="M275" i="3" l="1"/>
  <c r="L275" i="3"/>
  <c r="K275" i="3"/>
  <c r="J275" i="3"/>
  <c r="O276" i="3"/>
  <c r="N277" i="3"/>
  <c r="N278" i="3" l="1"/>
  <c r="O277" i="3"/>
  <c r="K276" i="3"/>
  <c r="J276" i="3"/>
  <c r="M276" i="3"/>
  <c r="L276" i="3"/>
  <c r="M277" i="3" l="1"/>
  <c r="L277" i="3"/>
  <c r="K277" i="3"/>
  <c r="J277" i="3"/>
  <c r="O278" i="3"/>
  <c r="N279" i="3"/>
  <c r="N280" i="3" l="1"/>
  <c r="O279" i="3"/>
  <c r="K278" i="3"/>
  <c r="J278" i="3"/>
  <c r="M278" i="3"/>
  <c r="L278" i="3"/>
  <c r="M279" i="3" l="1"/>
  <c r="L279" i="3"/>
  <c r="K279" i="3"/>
  <c r="J279" i="3"/>
  <c r="O280" i="3"/>
  <c r="N281" i="3"/>
  <c r="K280" i="3" l="1"/>
  <c r="J280" i="3"/>
  <c r="M280" i="3"/>
  <c r="L280" i="3"/>
  <c r="N282" i="3"/>
  <c r="O281" i="3"/>
  <c r="O282" i="3" l="1"/>
  <c r="N283" i="3"/>
  <c r="M281" i="3"/>
  <c r="L281" i="3"/>
  <c r="K281" i="3"/>
  <c r="J281" i="3"/>
  <c r="N284" i="3" l="1"/>
  <c r="O283" i="3"/>
  <c r="K282" i="3"/>
  <c r="J282" i="3"/>
  <c r="M282" i="3"/>
  <c r="L282" i="3"/>
  <c r="M283" i="3" l="1"/>
  <c r="L283" i="3"/>
  <c r="K283" i="3"/>
  <c r="J283" i="3"/>
  <c r="O284" i="3"/>
  <c r="N285" i="3"/>
  <c r="N286" i="3" l="1"/>
  <c r="O285" i="3"/>
  <c r="K284" i="3"/>
  <c r="J284" i="3"/>
  <c r="M284" i="3"/>
  <c r="L284" i="3"/>
  <c r="M285" i="3" l="1"/>
  <c r="L285" i="3"/>
  <c r="K285" i="3"/>
  <c r="J285" i="3"/>
  <c r="O286" i="3"/>
  <c r="N287" i="3"/>
  <c r="N288" i="3" l="1"/>
  <c r="O287" i="3"/>
  <c r="K286" i="3"/>
  <c r="J286" i="3"/>
  <c r="M286" i="3"/>
  <c r="L286" i="3"/>
  <c r="M287" i="3" l="1"/>
  <c r="L287" i="3"/>
  <c r="K287" i="3"/>
  <c r="J287" i="3"/>
  <c r="O288" i="3"/>
  <c r="N289" i="3"/>
  <c r="N290" i="3" l="1"/>
  <c r="O289" i="3"/>
  <c r="K288" i="3"/>
  <c r="J288" i="3"/>
  <c r="M288" i="3"/>
  <c r="L288" i="3"/>
  <c r="M289" i="3" l="1"/>
  <c r="L289" i="3"/>
  <c r="K289" i="3"/>
  <c r="J289" i="3"/>
  <c r="O290" i="3"/>
  <c r="N291" i="3"/>
  <c r="N292" i="3" l="1"/>
  <c r="O291" i="3"/>
  <c r="K290" i="3"/>
  <c r="J290" i="3"/>
  <c r="M290" i="3"/>
  <c r="L290" i="3"/>
  <c r="M291" i="3" l="1"/>
  <c r="L291" i="3"/>
  <c r="K291" i="3"/>
  <c r="J291" i="3"/>
  <c r="O292" i="3"/>
  <c r="N293" i="3"/>
  <c r="N294" i="3" l="1"/>
  <c r="O293" i="3"/>
  <c r="K292" i="3"/>
  <c r="J292" i="3"/>
  <c r="M292" i="3"/>
  <c r="L292" i="3"/>
  <c r="M293" i="3" l="1"/>
  <c r="L293" i="3"/>
  <c r="K293" i="3"/>
  <c r="J293" i="3"/>
  <c r="O294" i="3"/>
  <c r="N295" i="3"/>
  <c r="N296" i="3" l="1"/>
  <c r="O295" i="3"/>
  <c r="K294" i="3"/>
  <c r="J294" i="3"/>
  <c r="M294" i="3"/>
  <c r="L294" i="3"/>
  <c r="M295" i="3" l="1"/>
  <c r="L295" i="3"/>
  <c r="K295" i="3"/>
  <c r="J295" i="3"/>
  <c r="O296" i="3"/>
  <c r="N297" i="3"/>
  <c r="N298" i="3" l="1"/>
  <c r="O297" i="3"/>
  <c r="K296" i="3"/>
  <c r="J296" i="3"/>
  <c r="M296" i="3"/>
  <c r="L296" i="3"/>
  <c r="M297" i="3" l="1"/>
  <c r="L297" i="3"/>
  <c r="K297" i="3"/>
  <c r="J297" i="3"/>
  <c r="O298" i="3"/>
  <c r="N299" i="3"/>
  <c r="N300" i="3" l="1"/>
  <c r="O299" i="3"/>
  <c r="K298" i="3"/>
  <c r="J298" i="3"/>
  <c r="M298" i="3"/>
  <c r="L298" i="3"/>
  <c r="M299" i="3" l="1"/>
  <c r="L299" i="3"/>
  <c r="K299" i="3"/>
  <c r="J299" i="3"/>
  <c r="O300" i="3"/>
  <c r="N301" i="3"/>
  <c r="K300" i="3" l="1"/>
  <c r="J300" i="3"/>
  <c r="M300" i="3"/>
  <c r="L300" i="3"/>
  <c r="N302" i="3"/>
  <c r="O301" i="3"/>
  <c r="O302" i="3" l="1"/>
  <c r="N303" i="3"/>
  <c r="M301" i="3"/>
  <c r="L301" i="3"/>
  <c r="K301" i="3"/>
  <c r="J301" i="3"/>
  <c r="N304" i="3" l="1"/>
  <c r="O303" i="3"/>
  <c r="K302" i="3"/>
  <c r="J302" i="3"/>
  <c r="M302" i="3"/>
  <c r="L302" i="3"/>
  <c r="M303" i="3" l="1"/>
  <c r="L303" i="3"/>
  <c r="K303" i="3"/>
  <c r="J303" i="3"/>
  <c r="O304" i="3"/>
  <c r="N305" i="3"/>
  <c r="N306" i="3" l="1"/>
  <c r="O305" i="3"/>
  <c r="K304" i="3"/>
  <c r="J304" i="3"/>
  <c r="M304" i="3"/>
  <c r="L304" i="3"/>
  <c r="M305" i="3" l="1"/>
  <c r="L305" i="3"/>
  <c r="K305" i="3"/>
  <c r="J305" i="3"/>
  <c r="O306" i="3"/>
  <c r="N307" i="3"/>
  <c r="N308" i="3" l="1"/>
  <c r="O307" i="3"/>
  <c r="K306" i="3"/>
  <c r="J306" i="3"/>
  <c r="M306" i="3"/>
  <c r="L306" i="3"/>
  <c r="M307" i="3" l="1"/>
  <c r="L307" i="3"/>
  <c r="K307" i="3"/>
  <c r="J307" i="3"/>
  <c r="O308" i="3"/>
  <c r="N309" i="3"/>
  <c r="N310" i="3" l="1"/>
  <c r="O309" i="3"/>
  <c r="K308" i="3"/>
  <c r="J308" i="3"/>
  <c r="M308" i="3"/>
  <c r="L308" i="3"/>
  <c r="M309" i="3" l="1"/>
  <c r="L309" i="3"/>
  <c r="K309" i="3"/>
  <c r="J309" i="3"/>
  <c r="O310" i="3"/>
  <c r="N311" i="3"/>
  <c r="N312" i="3" l="1"/>
  <c r="O311" i="3"/>
  <c r="K310" i="3"/>
  <c r="J310" i="3"/>
  <c r="M310" i="3"/>
  <c r="L310" i="3"/>
  <c r="M311" i="3" l="1"/>
  <c r="L311" i="3"/>
  <c r="K311" i="3"/>
  <c r="J311" i="3"/>
  <c r="O312" i="3"/>
  <c r="N313" i="3"/>
  <c r="K312" i="3" l="1"/>
  <c r="J312" i="3"/>
  <c r="M312" i="3"/>
  <c r="L312" i="3"/>
  <c r="N314" i="3"/>
  <c r="O313" i="3"/>
  <c r="M313" i="3" l="1"/>
  <c r="L313" i="3"/>
  <c r="K313" i="3"/>
  <c r="J313" i="3"/>
  <c r="O314" i="3"/>
  <c r="N315" i="3"/>
  <c r="N316" i="3" l="1"/>
  <c r="O315" i="3"/>
  <c r="K314" i="3"/>
  <c r="J314" i="3"/>
  <c r="M314" i="3"/>
  <c r="L314" i="3"/>
  <c r="M315" i="3" l="1"/>
  <c r="L315" i="3"/>
  <c r="K315" i="3"/>
  <c r="J315" i="3"/>
  <c r="O316" i="3"/>
  <c r="N317" i="3"/>
  <c r="N318" i="3" l="1"/>
  <c r="O317" i="3"/>
  <c r="K316" i="3"/>
  <c r="J316" i="3"/>
  <c r="M316" i="3"/>
  <c r="L316" i="3"/>
  <c r="M317" i="3" l="1"/>
  <c r="L317" i="3"/>
  <c r="K317" i="3"/>
  <c r="J317" i="3"/>
  <c r="N319" i="3"/>
  <c r="O318" i="3"/>
  <c r="M318" i="3" l="1"/>
  <c r="K318" i="3"/>
  <c r="J318" i="3"/>
  <c r="L318" i="3"/>
  <c r="O319" i="3"/>
  <c r="N320" i="3"/>
  <c r="J319" i="3" l="1"/>
  <c r="K319" i="3"/>
  <c r="L319" i="3"/>
  <c r="M319" i="3"/>
  <c r="N321" i="3"/>
  <c r="O320" i="3"/>
  <c r="O321" i="3" l="1"/>
  <c r="N322" i="3"/>
  <c r="L320" i="3"/>
  <c r="M320" i="3"/>
  <c r="K320" i="3"/>
  <c r="J320" i="3"/>
  <c r="N323" i="3" l="1"/>
  <c r="O322" i="3"/>
  <c r="J321" i="3"/>
  <c r="K321" i="3"/>
  <c r="M321" i="3"/>
  <c r="L321" i="3"/>
  <c r="L322" i="3" l="1"/>
  <c r="M322" i="3"/>
  <c r="J322" i="3"/>
  <c r="K322" i="3"/>
  <c r="O323" i="3"/>
  <c r="N324" i="3"/>
  <c r="N325" i="3" l="1"/>
  <c r="O324" i="3"/>
  <c r="J323" i="3"/>
  <c r="K323" i="3"/>
  <c r="L323" i="3"/>
  <c r="M323" i="3"/>
  <c r="L324" i="3" l="1"/>
  <c r="M324" i="3"/>
  <c r="K324" i="3"/>
  <c r="J324" i="3"/>
  <c r="O325" i="3"/>
  <c r="N326" i="3"/>
  <c r="N327" i="3" l="1"/>
  <c r="O326" i="3"/>
  <c r="J325" i="3"/>
  <c r="M325" i="3"/>
  <c r="K325" i="3"/>
  <c r="L325" i="3"/>
  <c r="L326" i="3" l="1"/>
  <c r="K326" i="3"/>
  <c r="M326" i="3"/>
  <c r="J326" i="3"/>
  <c r="O327" i="3"/>
  <c r="N328" i="3"/>
  <c r="N329" i="3" l="1"/>
  <c r="O328" i="3"/>
  <c r="J327" i="3"/>
  <c r="M327" i="3"/>
  <c r="K327" i="3"/>
  <c r="L327" i="3"/>
  <c r="L328" i="3" l="1"/>
  <c r="K328" i="3"/>
  <c r="M328" i="3"/>
  <c r="J328" i="3"/>
  <c r="O329" i="3"/>
  <c r="N330" i="3"/>
  <c r="N331" i="3" l="1"/>
  <c r="O330" i="3"/>
  <c r="J329" i="3"/>
  <c r="M329" i="3"/>
  <c r="K329" i="3"/>
  <c r="L329" i="3"/>
  <c r="O331" i="3" l="1"/>
  <c r="N332" i="3"/>
  <c r="L330" i="3"/>
  <c r="K330" i="3"/>
  <c r="M330" i="3"/>
  <c r="J330" i="3"/>
  <c r="N333" i="3" l="1"/>
  <c r="O332" i="3"/>
  <c r="J331" i="3"/>
  <c r="M331" i="3"/>
  <c r="K331" i="3"/>
  <c r="L331" i="3"/>
  <c r="L332" i="3" l="1"/>
  <c r="K332" i="3"/>
  <c r="M332" i="3"/>
  <c r="J332" i="3"/>
  <c r="O333" i="3"/>
  <c r="N334" i="3"/>
  <c r="N335" i="3" l="1"/>
  <c r="O334" i="3"/>
  <c r="J333" i="3"/>
  <c r="M333" i="3"/>
  <c r="K333" i="3"/>
  <c r="L333" i="3"/>
  <c r="L334" i="3" l="1"/>
  <c r="K334" i="3"/>
  <c r="M334" i="3"/>
  <c r="J334" i="3"/>
  <c r="O335" i="3"/>
  <c r="N336" i="3"/>
  <c r="N337" i="3" l="1"/>
  <c r="O336" i="3"/>
  <c r="J335" i="3"/>
  <c r="M335" i="3"/>
  <c r="K335" i="3"/>
  <c r="L335" i="3"/>
  <c r="L336" i="3" l="1"/>
  <c r="K336" i="3"/>
  <c r="M336" i="3"/>
  <c r="J336" i="3"/>
  <c r="O337" i="3"/>
  <c r="N338" i="3"/>
  <c r="N339" i="3" l="1"/>
  <c r="O338" i="3"/>
  <c r="J337" i="3"/>
  <c r="M337" i="3"/>
  <c r="K337" i="3"/>
  <c r="L337" i="3"/>
  <c r="L338" i="3" l="1"/>
  <c r="K338" i="3"/>
  <c r="M338" i="3"/>
  <c r="J338" i="3"/>
  <c r="O339" i="3"/>
  <c r="N340" i="3"/>
  <c r="N341" i="3" l="1"/>
  <c r="O340" i="3"/>
  <c r="J339" i="3"/>
  <c r="M339" i="3"/>
  <c r="K339" i="3"/>
  <c r="L339" i="3"/>
  <c r="L340" i="3" l="1"/>
  <c r="K340" i="3"/>
  <c r="M340" i="3"/>
  <c r="J340" i="3"/>
  <c r="O341" i="3"/>
  <c r="N342" i="3"/>
  <c r="J341" i="3" l="1"/>
  <c r="M341" i="3"/>
  <c r="K341" i="3"/>
  <c r="L341" i="3"/>
  <c r="N343" i="3"/>
  <c r="O342" i="3"/>
  <c r="O343" i="3" l="1"/>
  <c r="N344" i="3"/>
  <c r="L342" i="3"/>
  <c r="K342" i="3"/>
  <c r="M342" i="3"/>
  <c r="J342" i="3"/>
  <c r="N345" i="3" l="1"/>
  <c r="O344" i="3"/>
  <c r="J343" i="3"/>
  <c r="M343" i="3"/>
  <c r="K343" i="3"/>
  <c r="L343" i="3"/>
  <c r="L344" i="3" l="1"/>
  <c r="K344" i="3"/>
  <c r="M344" i="3"/>
  <c r="J344" i="3"/>
  <c r="O345" i="3"/>
  <c r="N346" i="3"/>
  <c r="N347" i="3" l="1"/>
  <c r="O346" i="3"/>
  <c r="J345" i="3"/>
  <c r="M345" i="3"/>
  <c r="K345" i="3"/>
  <c r="L345" i="3"/>
  <c r="L346" i="3" l="1"/>
  <c r="K346" i="3"/>
  <c r="M346" i="3"/>
  <c r="J346" i="3"/>
  <c r="O347" i="3"/>
  <c r="N348" i="3"/>
  <c r="N349" i="3" l="1"/>
  <c r="O348" i="3"/>
  <c r="J347" i="3"/>
  <c r="M347" i="3"/>
  <c r="K347" i="3"/>
  <c r="L347" i="3"/>
  <c r="L348" i="3" l="1"/>
  <c r="K348" i="3"/>
  <c r="M348" i="3"/>
  <c r="J348" i="3"/>
  <c r="O349" i="3"/>
  <c r="N350" i="3"/>
  <c r="N351" i="3" l="1"/>
  <c r="O350" i="3"/>
  <c r="J349" i="3"/>
  <c r="M349" i="3"/>
  <c r="K349" i="3"/>
  <c r="L349" i="3"/>
  <c r="L350" i="3" l="1"/>
  <c r="K350" i="3"/>
  <c r="M350" i="3"/>
  <c r="J350" i="3"/>
  <c r="O351" i="3"/>
  <c r="N352" i="3"/>
  <c r="N353" i="3" l="1"/>
  <c r="O352" i="3"/>
  <c r="J351" i="3"/>
  <c r="M351" i="3"/>
  <c r="K351" i="3"/>
  <c r="L351" i="3"/>
  <c r="L352" i="3" l="1"/>
  <c r="K352" i="3"/>
  <c r="M352" i="3"/>
  <c r="J352" i="3"/>
  <c r="O353" i="3"/>
  <c r="N354" i="3"/>
  <c r="N355" i="3" l="1"/>
  <c r="O354" i="3"/>
  <c r="J353" i="3"/>
  <c r="M353" i="3"/>
  <c r="K353" i="3"/>
  <c r="L353" i="3"/>
  <c r="L354" i="3" l="1"/>
  <c r="K354" i="3"/>
  <c r="M354" i="3"/>
  <c r="J354" i="3"/>
  <c r="O355" i="3"/>
  <c r="N356" i="3"/>
  <c r="N357" i="3" l="1"/>
  <c r="O356" i="3"/>
  <c r="J355" i="3"/>
  <c r="M355" i="3"/>
  <c r="K355" i="3"/>
  <c r="L355" i="3"/>
  <c r="L356" i="3" l="1"/>
  <c r="K356" i="3"/>
  <c r="M356" i="3"/>
  <c r="J356" i="3"/>
  <c r="O357" i="3"/>
  <c r="N358" i="3"/>
  <c r="N359" i="3" l="1"/>
  <c r="O358" i="3"/>
  <c r="J357" i="3"/>
  <c r="M357" i="3"/>
  <c r="K357" i="3"/>
  <c r="L357" i="3"/>
  <c r="L358" i="3" l="1"/>
  <c r="K358" i="3"/>
  <c r="M358" i="3"/>
  <c r="J358" i="3"/>
  <c r="O359" i="3"/>
  <c r="N360" i="3"/>
  <c r="N361" i="3" l="1"/>
  <c r="O360" i="3"/>
  <c r="J359" i="3"/>
  <c r="M359" i="3"/>
  <c r="K359" i="3"/>
  <c r="L359" i="3"/>
  <c r="L360" i="3" l="1"/>
  <c r="K360" i="3"/>
  <c r="M360" i="3"/>
  <c r="J360" i="3"/>
  <c r="O361" i="3"/>
  <c r="N362" i="3"/>
  <c r="J361" i="3" l="1"/>
  <c r="M361" i="3"/>
  <c r="K361" i="3"/>
  <c r="L361" i="3"/>
  <c r="N363" i="3"/>
  <c r="O362" i="3"/>
  <c r="O363" i="3" l="1"/>
  <c r="N364" i="3"/>
  <c r="L362" i="3"/>
  <c r="K362" i="3"/>
  <c r="M362" i="3"/>
  <c r="J362" i="3"/>
  <c r="N365" i="3" l="1"/>
  <c r="O364" i="3"/>
  <c r="J363" i="3"/>
  <c r="M363" i="3"/>
  <c r="K363" i="3"/>
  <c r="L363" i="3"/>
  <c r="L364" i="3" l="1"/>
  <c r="K364" i="3"/>
  <c r="M364" i="3"/>
  <c r="J364" i="3"/>
  <c r="O365" i="3"/>
  <c r="N366" i="3"/>
  <c r="N367" i="3" l="1"/>
  <c r="O366" i="3"/>
  <c r="J365" i="3"/>
  <c r="M365" i="3"/>
  <c r="K365" i="3"/>
  <c r="L365" i="3"/>
  <c r="O367" i="3" l="1"/>
  <c r="N368" i="3"/>
  <c r="L366" i="3"/>
  <c r="K366" i="3"/>
  <c r="M366" i="3"/>
  <c r="J366" i="3"/>
  <c r="N369" i="3" l="1"/>
  <c r="O368" i="3"/>
  <c r="J367" i="3"/>
  <c r="M367" i="3"/>
  <c r="K367" i="3"/>
  <c r="L367" i="3"/>
  <c r="L368" i="3" l="1"/>
  <c r="K368" i="3"/>
  <c r="M368" i="3"/>
  <c r="J368" i="3"/>
  <c r="O369" i="3"/>
  <c r="N370" i="3"/>
  <c r="N371" i="3" l="1"/>
  <c r="O370" i="3"/>
  <c r="J369" i="3"/>
  <c r="M369" i="3"/>
  <c r="K369" i="3"/>
  <c r="L369" i="3"/>
  <c r="L370" i="3" l="1"/>
  <c r="K370" i="3"/>
  <c r="M370" i="3"/>
  <c r="J370" i="3"/>
  <c r="O371" i="3"/>
  <c r="N372" i="3"/>
  <c r="N373" i="3" l="1"/>
  <c r="O372" i="3"/>
  <c r="J371" i="3"/>
  <c r="M371" i="3"/>
  <c r="K371" i="3"/>
  <c r="L371" i="3"/>
  <c r="L372" i="3" l="1"/>
  <c r="K372" i="3"/>
  <c r="M372" i="3"/>
  <c r="J372" i="3"/>
  <c r="O373" i="3"/>
  <c r="N374" i="3"/>
  <c r="N375" i="3" l="1"/>
  <c r="O374" i="3"/>
  <c r="J373" i="3"/>
  <c r="M373" i="3"/>
  <c r="K373" i="3"/>
  <c r="L373" i="3"/>
  <c r="L374" i="3" l="1"/>
  <c r="K374" i="3"/>
  <c r="M374" i="3"/>
  <c r="J374" i="3"/>
  <c r="O375" i="3"/>
  <c r="N376" i="3"/>
  <c r="N377" i="3" l="1"/>
  <c r="O376" i="3"/>
  <c r="J375" i="3"/>
  <c r="M375" i="3"/>
  <c r="K375" i="3"/>
  <c r="L375" i="3"/>
  <c r="L376" i="3" l="1"/>
  <c r="K376" i="3"/>
  <c r="M376" i="3"/>
  <c r="J376" i="3"/>
  <c r="O377" i="3"/>
  <c r="N378" i="3"/>
  <c r="N379" i="3" l="1"/>
  <c r="O378" i="3"/>
  <c r="J377" i="3"/>
  <c r="M377" i="3"/>
  <c r="K377" i="3"/>
  <c r="L377" i="3"/>
  <c r="L378" i="3" l="1"/>
  <c r="K378" i="3"/>
  <c r="M378" i="3"/>
  <c r="J378" i="3"/>
  <c r="O379" i="3"/>
  <c r="N380" i="3"/>
  <c r="N381" i="3" l="1"/>
  <c r="O380" i="3"/>
  <c r="J379" i="3"/>
  <c r="M379" i="3"/>
  <c r="K379" i="3"/>
  <c r="L379" i="3"/>
  <c r="L380" i="3" l="1"/>
  <c r="K380" i="3"/>
  <c r="M380" i="3"/>
  <c r="J380" i="3"/>
  <c r="O381" i="3"/>
  <c r="N382" i="3"/>
  <c r="N383" i="3" l="1"/>
  <c r="O382" i="3"/>
  <c r="J381" i="3"/>
  <c r="M381" i="3"/>
  <c r="K381" i="3"/>
  <c r="L381" i="3"/>
  <c r="L382" i="3" l="1"/>
  <c r="K382" i="3"/>
  <c r="M382" i="3"/>
  <c r="J382" i="3"/>
  <c r="O383" i="3"/>
  <c r="N384" i="3"/>
  <c r="N385" i="3" l="1"/>
  <c r="O384" i="3"/>
  <c r="J383" i="3"/>
  <c r="M383" i="3"/>
  <c r="K383" i="3"/>
  <c r="L383" i="3"/>
  <c r="L384" i="3" l="1"/>
  <c r="K384" i="3"/>
  <c r="M384" i="3"/>
  <c r="J384" i="3"/>
  <c r="O385" i="3"/>
  <c r="N386" i="3"/>
  <c r="N387" i="3" l="1"/>
  <c r="O386" i="3"/>
  <c r="J385" i="3"/>
  <c r="M385" i="3"/>
  <c r="K385" i="3"/>
  <c r="L385" i="3"/>
  <c r="L386" i="3" l="1"/>
  <c r="K386" i="3"/>
  <c r="M386" i="3"/>
  <c r="J386" i="3"/>
  <c r="O387" i="3"/>
  <c r="N388" i="3"/>
  <c r="N389" i="3" l="1"/>
  <c r="O388" i="3"/>
  <c r="J387" i="3"/>
  <c r="M387" i="3"/>
  <c r="K387" i="3"/>
  <c r="L387" i="3"/>
  <c r="L388" i="3" l="1"/>
  <c r="K388" i="3"/>
  <c r="M388" i="3"/>
  <c r="J388" i="3"/>
  <c r="O389" i="3"/>
  <c r="N390" i="3"/>
  <c r="N391" i="3" l="1"/>
  <c r="O390" i="3"/>
  <c r="J389" i="3"/>
  <c r="M389" i="3"/>
  <c r="K389" i="3"/>
  <c r="L389" i="3"/>
  <c r="L390" i="3" l="1"/>
  <c r="K390" i="3"/>
  <c r="M390" i="3"/>
  <c r="J390" i="3"/>
  <c r="O391" i="3"/>
  <c r="N392" i="3"/>
  <c r="N393" i="3" l="1"/>
  <c r="O392" i="3"/>
  <c r="J391" i="3"/>
  <c r="M391" i="3"/>
  <c r="K391" i="3"/>
  <c r="L391" i="3"/>
  <c r="L392" i="3" l="1"/>
  <c r="K392" i="3"/>
  <c r="M392" i="3"/>
  <c r="J392" i="3"/>
  <c r="O393" i="3"/>
  <c r="N394" i="3"/>
  <c r="N395" i="3" l="1"/>
  <c r="O394" i="3"/>
  <c r="J393" i="3"/>
  <c r="M393" i="3"/>
  <c r="K393" i="3"/>
  <c r="L393" i="3"/>
  <c r="L394" i="3" l="1"/>
  <c r="K394" i="3"/>
  <c r="M394" i="3"/>
  <c r="J394" i="3"/>
  <c r="N396" i="3"/>
  <c r="O395" i="3"/>
  <c r="M395" i="3" l="1"/>
  <c r="J395" i="3"/>
  <c r="K395" i="3"/>
  <c r="L395" i="3"/>
  <c r="O396" i="3"/>
  <c r="N397" i="3"/>
  <c r="N398" i="3" l="1"/>
  <c r="O397" i="3"/>
  <c r="K396" i="3"/>
  <c r="M396" i="3"/>
  <c r="J396" i="3"/>
  <c r="L396" i="3"/>
  <c r="M397" i="3" l="1"/>
  <c r="L397" i="3"/>
  <c r="J397" i="3"/>
  <c r="K397" i="3"/>
  <c r="O398" i="3"/>
  <c r="N399" i="3"/>
  <c r="N400" i="3" l="1"/>
  <c r="O399" i="3"/>
  <c r="K398" i="3"/>
  <c r="M398" i="3"/>
  <c r="L398" i="3"/>
  <c r="J398" i="3"/>
  <c r="M399" i="3" l="1"/>
  <c r="L399" i="3"/>
  <c r="K399" i="3"/>
  <c r="J399" i="3"/>
  <c r="O400" i="3"/>
  <c r="N401" i="3"/>
  <c r="N402" i="3" l="1"/>
  <c r="O401" i="3"/>
  <c r="K400" i="3"/>
  <c r="L400" i="3"/>
  <c r="J400" i="3"/>
  <c r="M400" i="3"/>
  <c r="M401" i="3" l="1"/>
  <c r="K401" i="3"/>
  <c r="J401" i="3"/>
  <c r="L401" i="3"/>
  <c r="O402" i="3"/>
  <c r="N403" i="3"/>
  <c r="K402" i="3" l="1"/>
  <c r="J402" i="3"/>
  <c r="L402" i="3"/>
  <c r="M402" i="3"/>
  <c r="O403" i="3"/>
  <c r="N404" i="3"/>
  <c r="O404" i="3" l="1"/>
  <c r="N405" i="3"/>
  <c r="M403" i="3"/>
  <c r="J403" i="3"/>
  <c r="K403" i="3"/>
  <c r="L403" i="3"/>
  <c r="O405" i="3" l="1"/>
  <c r="N406" i="3"/>
  <c r="K404" i="3"/>
  <c r="M404" i="3"/>
  <c r="J404" i="3"/>
  <c r="L404" i="3"/>
  <c r="O406" i="3" l="1"/>
  <c r="N407" i="3"/>
  <c r="M405" i="3"/>
  <c r="K405" i="3"/>
  <c r="J405" i="3"/>
  <c r="L405" i="3"/>
  <c r="O407" i="3" l="1"/>
  <c r="N408" i="3"/>
  <c r="K406" i="3"/>
  <c r="M406" i="3"/>
  <c r="L406" i="3"/>
  <c r="J406" i="3"/>
  <c r="O408" i="3" l="1"/>
  <c r="N409" i="3"/>
  <c r="M407" i="3"/>
  <c r="K407" i="3"/>
  <c r="L407" i="3"/>
  <c r="J407" i="3"/>
  <c r="N410" i="3" l="1"/>
  <c r="O409" i="3"/>
  <c r="K408" i="3"/>
  <c r="M408" i="3"/>
  <c r="J408" i="3"/>
  <c r="L408" i="3"/>
  <c r="M409" i="3" l="1"/>
  <c r="K409" i="3"/>
  <c r="J409" i="3"/>
  <c r="L409" i="3"/>
  <c r="O410" i="3"/>
  <c r="N411" i="3"/>
  <c r="N412" i="3" l="1"/>
  <c r="O411" i="3"/>
  <c r="K410" i="3"/>
  <c r="M410" i="3"/>
  <c r="L410" i="3"/>
  <c r="J410" i="3"/>
  <c r="M411" i="3" l="1"/>
  <c r="L411" i="3"/>
  <c r="K411" i="3"/>
  <c r="J411" i="3"/>
  <c r="O412" i="3"/>
  <c r="N413" i="3"/>
  <c r="N414" i="3" l="1"/>
  <c r="O413" i="3"/>
  <c r="K412" i="3"/>
  <c r="J412" i="3"/>
  <c r="M412" i="3"/>
  <c r="L412" i="3"/>
  <c r="M413" i="3" l="1"/>
  <c r="L413" i="3"/>
  <c r="K413" i="3"/>
  <c r="J413" i="3"/>
  <c r="O414" i="3"/>
  <c r="N415" i="3"/>
  <c r="N416" i="3" l="1"/>
  <c r="O415" i="3"/>
  <c r="K414" i="3"/>
  <c r="J414" i="3"/>
  <c r="M414" i="3"/>
  <c r="L414" i="3"/>
  <c r="M415" i="3" l="1"/>
  <c r="L415" i="3"/>
  <c r="K415" i="3"/>
  <c r="J415" i="3"/>
  <c r="O416" i="3"/>
  <c r="N417" i="3"/>
  <c r="N418" i="3" l="1"/>
  <c r="O417" i="3"/>
  <c r="K416" i="3"/>
  <c r="J416" i="3"/>
  <c r="M416" i="3"/>
  <c r="L416" i="3"/>
  <c r="M417" i="3" l="1"/>
  <c r="L417" i="3"/>
  <c r="K417" i="3"/>
  <c r="J417" i="3"/>
  <c r="O418" i="3"/>
  <c r="N419" i="3"/>
  <c r="N420" i="3" l="1"/>
  <c r="O419" i="3"/>
  <c r="K418" i="3"/>
  <c r="J418" i="3"/>
  <c r="M418" i="3"/>
  <c r="L418" i="3"/>
  <c r="M419" i="3" l="1"/>
  <c r="L419" i="3"/>
  <c r="K419" i="3"/>
  <c r="J419" i="3"/>
  <c r="O420" i="3"/>
  <c r="N421" i="3"/>
  <c r="K420" i="3" l="1"/>
  <c r="J420" i="3"/>
  <c r="M420" i="3"/>
  <c r="L420" i="3"/>
  <c r="N422" i="3"/>
  <c r="O421" i="3"/>
  <c r="M421" i="3" l="1"/>
  <c r="L421" i="3"/>
  <c r="K421" i="3"/>
  <c r="J421" i="3"/>
  <c r="O422" i="3"/>
  <c r="N423" i="3"/>
  <c r="N424" i="3" l="1"/>
  <c r="O423" i="3"/>
  <c r="K422" i="3"/>
  <c r="J422" i="3"/>
  <c r="M422" i="3"/>
  <c r="L422" i="3"/>
  <c r="M423" i="3" l="1"/>
  <c r="L423" i="3"/>
  <c r="K423" i="3"/>
  <c r="J423" i="3"/>
  <c r="O424" i="3"/>
  <c r="N425" i="3"/>
  <c r="N426" i="3" l="1"/>
  <c r="O425" i="3"/>
  <c r="K424" i="3"/>
  <c r="J424" i="3"/>
  <c r="M424" i="3"/>
  <c r="L424" i="3"/>
  <c r="M425" i="3" l="1"/>
  <c r="L425" i="3"/>
  <c r="K425" i="3"/>
  <c r="J425" i="3"/>
  <c r="O426" i="3"/>
  <c r="N427" i="3"/>
  <c r="N428" i="3" l="1"/>
  <c r="O427" i="3"/>
  <c r="K426" i="3"/>
  <c r="J426" i="3"/>
  <c r="M426" i="3"/>
  <c r="L426" i="3"/>
  <c r="M427" i="3" l="1"/>
  <c r="L427" i="3"/>
  <c r="K427" i="3"/>
  <c r="J427" i="3"/>
  <c r="O428" i="3"/>
  <c r="N429" i="3"/>
  <c r="N430" i="3" l="1"/>
  <c r="O429" i="3"/>
  <c r="K428" i="3"/>
  <c r="J428" i="3"/>
  <c r="M428" i="3"/>
  <c r="L428" i="3"/>
  <c r="M429" i="3" l="1"/>
  <c r="L429" i="3"/>
  <c r="K429" i="3"/>
  <c r="J429" i="3"/>
  <c r="O430" i="3"/>
  <c r="N431" i="3"/>
  <c r="N432" i="3" l="1"/>
  <c r="O431" i="3"/>
  <c r="K430" i="3"/>
  <c r="J430" i="3"/>
  <c r="M430" i="3"/>
  <c r="L430" i="3"/>
  <c r="M431" i="3" l="1"/>
  <c r="L431" i="3"/>
  <c r="K431" i="3"/>
  <c r="J431" i="3"/>
  <c r="O432" i="3"/>
  <c r="N433" i="3"/>
  <c r="N434" i="3" l="1"/>
  <c r="O433" i="3"/>
  <c r="K432" i="3"/>
  <c r="J432" i="3"/>
  <c r="M432" i="3"/>
  <c r="L432" i="3"/>
  <c r="M433" i="3" l="1"/>
  <c r="L433" i="3"/>
  <c r="K433" i="3"/>
  <c r="J433" i="3"/>
  <c r="O434" i="3"/>
  <c r="N435" i="3"/>
  <c r="N436" i="3" l="1"/>
  <c r="O435" i="3"/>
  <c r="K434" i="3"/>
  <c r="J434" i="3"/>
  <c r="M434" i="3"/>
  <c r="L434" i="3"/>
  <c r="M435" i="3" l="1"/>
  <c r="L435" i="3"/>
  <c r="K435" i="3"/>
  <c r="J435" i="3"/>
  <c r="O436" i="3"/>
  <c r="N437" i="3"/>
  <c r="N438" i="3" l="1"/>
  <c r="O437" i="3"/>
  <c r="K436" i="3"/>
  <c r="J436" i="3"/>
  <c r="M436" i="3"/>
  <c r="L436" i="3"/>
  <c r="M437" i="3" l="1"/>
  <c r="L437" i="3"/>
  <c r="K437" i="3"/>
  <c r="J437" i="3"/>
  <c r="O438" i="3"/>
  <c r="N439" i="3"/>
  <c r="N440" i="3" l="1"/>
  <c r="O439" i="3"/>
  <c r="K438" i="3"/>
  <c r="J438" i="3"/>
  <c r="M438" i="3"/>
  <c r="L438" i="3"/>
  <c r="M439" i="3" l="1"/>
  <c r="L439" i="3"/>
  <c r="K439" i="3"/>
  <c r="J439" i="3"/>
  <c r="O440" i="3"/>
  <c r="N441" i="3"/>
  <c r="K440" i="3" l="1"/>
  <c r="J440" i="3"/>
  <c r="M440" i="3"/>
  <c r="L440" i="3"/>
  <c r="N442" i="3"/>
  <c r="O441" i="3"/>
  <c r="O442" i="3" l="1"/>
  <c r="N443" i="3"/>
  <c r="M441" i="3"/>
  <c r="L441" i="3"/>
  <c r="K441" i="3"/>
  <c r="J441" i="3"/>
  <c r="N444" i="3" l="1"/>
  <c r="O443" i="3"/>
  <c r="K442" i="3"/>
  <c r="J442" i="3"/>
  <c r="M442" i="3"/>
  <c r="L442" i="3"/>
  <c r="M443" i="3" l="1"/>
  <c r="L443" i="3"/>
  <c r="K443" i="3"/>
  <c r="J443" i="3"/>
  <c r="O444" i="3"/>
  <c r="N445" i="3"/>
  <c r="K444" i="3" l="1"/>
  <c r="J444" i="3"/>
  <c r="M444" i="3"/>
  <c r="L444" i="3"/>
  <c r="N446" i="3"/>
  <c r="O445" i="3"/>
  <c r="O446" i="3" l="1"/>
  <c r="N447" i="3"/>
  <c r="M445" i="3"/>
  <c r="L445" i="3"/>
  <c r="K445" i="3"/>
  <c r="J445" i="3"/>
  <c r="N448" i="3" l="1"/>
  <c r="O447" i="3"/>
  <c r="K446" i="3"/>
  <c r="J446" i="3"/>
  <c r="M446" i="3"/>
  <c r="L446" i="3"/>
  <c r="M447" i="3" l="1"/>
  <c r="L447" i="3"/>
  <c r="K447" i="3"/>
  <c r="J447" i="3"/>
  <c r="O448" i="3"/>
  <c r="N449" i="3"/>
  <c r="N450" i="3" l="1"/>
  <c r="O449" i="3"/>
  <c r="K448" i="3"/>
  <c r="J448" i="3"/>
  <c r="M448" i="3"/>
  <c r="L448" i="3"/>
  <c r="M449" i="3" l="1"/>
  <c r="L449" i="3"/>
  <c r="K449" i="3"/>
  <c r="J449" i="3"/>
  <c r="O450" i="3"/>
  <c r="N451" i="3"/>
  <c r="N452" i="3" l="1"/>
  <c r="O451" i="3"/>
  <c r="K450" i="3"/>
  <c r="J450" i="3"/>
  <c r="M450" i="3"/>
  <c r="L450" i="3"/>
  <c r="M451" i="3" l="1"/>
  <c r="L451" i="3"/>
  <c r="K451" i="3"/>
  <c r="J451" i="3"/>
  <c r="O452" i="3"/>
  <c r="N453" i="3"/>
  <c r="N454" i="3" l="1"/>
  <c r="O453" i="3"/>
  <c r="K452" i="3"/>
  <c r="J452" i="3"/>
  <c r="M452" i="3"/>
  <c r="L452" i="3"/>
  <c r="M453" i="3" l="1"/>
  <c r="L453" i="3"/>
  <c r="K453" i="3"/>
  <c r="J453" i="3"/>
  <c r="O454" i="3"/>
  <c r="N455" i="3"/>
  <c r="N456" i="3" l="1"/>
  <c r="O455" i="3"/>
  <c r="K454" i="3"/>
  <c r="J454" i="3"/>
  <c r="M454" i="3"/>
  <c r="L454" i="3"/>
  <c r="M455" i="3" l="1"/>
  <c r="L455" i="3"/>
  <c r="K455" i="3"/>
  <c r="J455" i="3"/>
  <c r="O456" i="3"/>
  <c r="N457" i="3"/>
  <c r="N458" i="3" l="1"/>
  <c r="O457" i="3"/>
  <c r="K456" i="3"/>
  <c r="J456" i="3"/>
  <c r="M456" i="3"/>
  <c r="L456" i="3"/>
  <c r="M457" i="3" l="1"/>
  <c r="L457" i="3"/>
  <c r="K457" i="3"/>
  <c r="J457" i="3"/>
  <c r="O458" i="3"/>
  <c r="N459" i="3"/>
  <c r="N460" i="3" l="1"/>
  <c r="O459" i="3"/>
  <c r="K458" i="3"/>
  <c r="J458" i="3"/>
  <c r="M458" i="3"/>
  <c r="L458" i="3"/>
  <c r="M459" i="3" l="1"/>
  <c r="L459" i="3"/>
  <c r="K459" i="3"/>
  <c r="J459" i="3"/>
  <c r="O460" i="3"/>
  <c r="N461" i="3"/>
  <c r="N462" i="3" l="1"/>
  <c r="O461" i="3"/>
  <c r="K460" i="3"/>
  <c r="J460" i="3"/>
  <c r="M460" i="3"/>
  <c r="L460" i="3"/>
  <c r="M461" i="3" l="1"/>
  <c r="L461" i="3"/>
  <c r="K461" i="3"/>
  <c r="J461" i="3"/>
  <c r="O462" i="3"/>
  <c r="N463" i="3"/>
  <c r="K462" i="3" l="1"/>
  <c r="J462" i="3"/>
  <c r="M462" i="3"/>
  <c r="L462" i="3"/>
  <c r="N464" i="3"/>
  <c r="O463" i="3"/>
  <c r="M463" i="3" l="1"/>
  <c r="L463" i="3"/>
  <c r="K463" i="3"/>
  <c r="J463" i="3"/>
  <c r="O464" i="3"/>
  <c r="N465" i="3"/>
  <c r="N466" i="3" l="1"/>
  <c r="O465" i="3"/>
  <c r="K464" i="3"/>
  <c r="J464" i="3"/>
  <c r="M464" i="3"/>
  <c r="L464" i="3"/>
  <c r="M465" i="3" l="1"/>
  <c r="L465" i="3"/>
  <c r="K465" i="3"/>
  <c r="J465" i="3"/>
  <c r="O466" i="3"/>
  <c r="N467" i="3"/>
  <c r="N468" i="3" l="1"/>
  <c r="O467" i="3"/>
  <c r="K466" i="3"/>
  <c r="J466" i="3"/>
  <c r="M466" i="3"/>
  <c r="L466" i="3"/>
  <c r="M467" i="3" l="1"/>
  <c r="L467" i="3"/>
  <c r="K467" i="3"/>
  <c r="J467" i="3"/>
  <c r="O468" i="3"/>
  <c r="N469" i="3"/>
  <c r="N470" i="3" l="1"/>
  <c r="O469" i="3"/>
  <c r="K468" i="3"/>
  <c r="J468" i="3"/>
  <c r="M468" i="3"/>
  <c r="L468" i="3"/>
  <c r="M469" i="3" l="1"/>
  <c r="L469" i="3"/>
  <c r="K469" i="3"/>
  <c r="J469" i="3"/>
  <c r="O470" i="3"/>
  <c r="N471" i="3"/>
  <c r="N472" i="3" l="1"/>
  <c r="O471" i="3"/>
  <c r="K470" i="3"/>
  <c r="J470" i="3"/>
  <c r="M470" i="3"/>
  <c r="L470" i="3"/>
  <c r="M471" i="3" l="1"/>
  <c r="L471" i="3"/>
  <c r="K471" i="3"/>
  <c r="J471" i="3"/>
  <c r="O472" i="3"/>
  <c r="N473" i="3"/>
  <c r="N474" i="3" l="1"/>
  <c r="O473" i="3"/>
  <c r="K472" i="3"/>
  <c r="J472" i="3"/>
  <c r="M472" i="3"/>
  <c r="L472" i="3"/>
  <c r="M473" i="3" l="1"/>
  <c r="L473" i="3"/>
  <c r="K473" i="3"/>
  <c r="J473" i="3"/>
  <c r="O474" i="3"/>
  <c r="N475" i="3"/>
  <c r="N476" i="3" l="1"/>
  <c r="O475" i="3"/>
  <c r="K474" i="3"/>
  <c r="J474" i="3"/>
  <c r="M474" i="3"/>
  <c r="L474" i="3"/>
  <c r="M475" i="3" l="1"/>
  <c r="L475" i="3"/>
  <c r="K475" i="3"/>
  <c r="J475" i="3"/>
  <c r="O476" i="3"/>
  <c r="N477" i="3"/>
  <c r="N478" i="3" l="1"/>
  <c r="O477" i="3"/>
  <c r="K476" i="3"/>
  <c r="L476" i="3"/>
  <c r="J476" i="3"/>
  <c r="M476" i="3"/>
  <c r="M477" i="3" l="1"/>
  <c r="K477" i="3"/>
  <c r="J477" i="3"/>
  <c r="L477" i="3"/>
  <c r="O478" i="3"/>
  <c r="N479" i="3"/>
  <c r="N480" i="3" l="1"/>
  <c r="O479" i="3"/>
  <c r="K478" i="3"/>
  <c r="J478" i="3"/>
  <c r="M478" i="3"/>
  <c r="L478" i="3"/>
  <c r="M479" i="3" l="1"/>
  <c r="J479" i="3"/>
  <c r="L479" i="3"/>
  <c r="K479" i="3"/>
  <c r="O480" i="3"/>
  <c r="N481" i="3"/>
  <c r="O481" i="3" l="1"/>
  <c r="N482" i="3"/>
  <c r="K480" i="3"/>
  <c r="M480" i="3"/>
  <c r="L480" i="3"/>
  <c r="J480" i="3"/>
  <c r="O482" i="3" l="1"/>
  <c r="N483" i="3"/>
  <c r="M481" i="3"/>
  <c r="L481" i="3"/>
  <c r="K481" i="3"/>
  <c r="J481" i="3"/>
  <c r="N484" i="3" l="1"/>
  <c r="O483" i="3"/>
  <c r="K482" i="3"/>
  <c r="M482" i="3"/>
  <c r="L482" i="3"/>
  <c r="J482" i="3"/>
  <c r="M483" i="3" l="1"/>
  <c r="L483" i="3"/>
  <c r="K483" i="3"/>
  <c r="J483" i="3"/>
  <c r="O484" i="3"/>
  <c r="N485" i="3"/>
  <c r="N486" i="3" l="1"/>
  <c r="O485" i="3"/>
  <c r="K484" i="3"/>
  <c r="L484" i="3"/>
  <c r="J484" i="3"/>
  <c r="M484" i="3"/>
  <c r="M485" i="3" l="1"/>
  <c r="K485" i="3"/>
  <c r="J485" i="3"/>
  <c r="L485" i="3"/>
  <c r="O486" i="3"/>
  <c r="N487" i="3"/>
  <c r="N488" i="3" l="1"/>
  <c r="O487" i="3"/>
  <c r="K486" i="3"/>
  <c r="J486" i="3"/>
  <c r="M486" i="3"/>
  <c r="L486" i="3"/>
  <c r="M487" i="3" l="1"/>
  <c r="J487" i="3"/>
  <c r="L487" i="3"/>
  <c r="K487" i="3"/>
  <c r="O488" i="3"/>
  <c r="N489" i="3"/>
  <c r="N490" i="3" l="1"/>
  <c r="O489" i="3"/>
  <c r="K488" i="3"/>
  <c r="M488" i="3"/>
  <c r="L488" i="3"/>
  <c r="J488" i="3"/>
  <c r="M489" i="3" l="1"/>
  <c r="L489" i="3"/>
  <c r="K489" i="3"/>
  <c r="J489" i="3"/>
  <c r="O490" i="3"/>
  <c r="N491" i="3"/>
  <c r="N492" i="3" l="1"/>
  <c r="O491" i="3"/>
  <c r="K490" i="3"/>
  <c r="M490" i="3"/>
  <c r="L490" i="3"/>
  <c r="J490" i="3"/>
  <c r="M491" i="3" l="1"/>
  <c r="L491" i="3"/>
  <c r="K491" i="3"/>
  <c r="J491" i="3"/>
  <c r="O492" i="3"/>
  <c r="N493" i="3"/>
  <c r="N494" i="3" l="1"/>
  <c r="O493" i="3"/>
  <c r="K492" i="3"/>
  <c r="L492" i="3"/>
  <c r="J492" i="3"/>
  <c r="M492" i="3"/>
  <c r="M493" i="3" l="1"/>
  <c r="K493" i="3"/>
  <c r="J493" i="3"/>
  <c r="L493" i="3"/>
  <c r="O494" i="3"/>
  <c r="N495" i="3"/>
  <c r="N496" i="3" l="1"/>
  <c r="O495" i="3"/>
  <c r="K494" i="3"/>
  <c r="J494" i="3"/>
  <c r="M494" i="3"/>
  <c r="L494" i="3"/>
  <c r="M495" i="3" l="1"/>
  <c r="J495" i="3"/>
  <c r="L495" i="3"/>
  <c r="K495" i="3"/>
  <c r="O496" i="3"/>
  <c r="N497" i="3"/>
  <c r="N498" i="3" l="1"/>
  <c r="O497" i="3"/>
  <c r="K496" i="3"/>
  <c r="M496" i="3"/>
  <c r="L496" i="3"/>
  <c r="J496" i="3"/>
  <c r="M497" i="3" l="1"/>
  <c r="L497" i="3"/>
  <c r="K497" i="3"/>
  <c r="J497" i="3"/>
  <c r="O498" i="3"/>
  <c r="N499" i="3"/>
  <c r="N500" i="3" l="1"/>
  <c r="O499" i="3"/>
  <c r="K498" i="3"/>
  <c r="M498" i="3"/>
  <c r="L498" i="3"/>
  <c r="J498" i="3"/>
  <c r="M499" i="3" l="1"/>
  <c r="L499" i="3"/>
  <c r="K499" i="3"/>
  <c r="J499" i="3"/>
  <c r="O500" i="3"/>
  <c r="N501" i="3"/>
  <c r="N502" i="3" l="1"/>
  <c r="O501" i="3"/>
  <c r="K500" i="3"/>
  <c r="L500" i="3"/>
  <c r="J500" i="3"/>
  <c r="M500" i="3"/>
  <c r="M501" i="3" l="1"/>
  <c r="K501" i="3"/>
  <c r="J501" i="3"/>
  <c r="L501" i="3"/>
  <c r="O502" i="3"/>
  <c r="N503" i="3"/>
  <c r="N504" i="3" l="1"/>
  <c r="O503" i="3"/>
  <c r="K502" i="3"/>
  <c r="J502" i="3"/>
  <c r="M502" i="3"/>
  <c r="L502" i="3"/>
  <c r="M503" i="3" l="1"/>
  <c r="L503" i="3"/>
  <c r="K503" i="3"/>
  <c r="J503" i="3"/>
  <c r="O504" i="3"/>
  <c r="N505" i="3"/>
  <c r="N506" i="3" l="1"/>
  <c r="O505" i="3"/>
  <c r="K504" i="3"/>
  <c r="J504" i="3"/>
  <c r="M504" i="3"/>
  <c r="L504" i="3"/>
  <c r="M505" i="3" l="1"/>
  <c r="L505" i="3"/>
  <c r="K505" i="3"/>
  <c r="J505" i="3"/>
  <c r="O506" i="3"/>
  <c r="N507" i="3"/>
  <c r="N508" i="3" l="1"/>
  <c r="O507" i="3"/>
  <c r="K506" i="3"/>
  <c r="J506" i="3"/>
  <c r="M506" i="3"/>
  <c r="L506" i="3"/>
  <c r="M507" i="3" l="1"/>
  <c r="L507" i="3"/>
  <c r="K507" i="3"/>
  <c r="J507" i="3"/>
  <c r="O508" i="3"/>
  <c r="N509" i="3"/>
  <c r="N510" i="3" l="1"/>
  <c r="O509" i="3"/>
  <c r="K508" i="3"/>
  <c r="J508" i="3"/>
  <c r="M508" i="3"/>
  <c r="L508" i="3"/>
  <c r="M509" i="3" l="1"/>
  <c r="L509" i="3"/>
  <c r="K509" i="3"/>
  <c r="J509" i="3"/>
  <c r="O510" i="3"/>
  <c r="N511" i="3"/>
  <c r="N512" i="3" l="1"/>
  <c r="O511" i="3"/>
  <c r="K510" i="3"/>
  <c r="J510" i="3"/>
  <c r="M510" i="3"/>
  <c r="L510" i="3"/>
  <c r="M511" i="3" l="1"/>
  <c r="L511" i="3"/>
  <c r="K511" i="3"/>
  <c r="J511" i="3"/>
  <c r="O512" i="3"/>
  <c r="N513" i="3"/>
  <c r="N514" i="3" l="1"/>
  <c r="O513" i="3"/>
  <c r="K512" i="3"/>
  <c r="J512" i="3"/>
  <c r="M512" i="3"/>
  <c r="L512" i="3"/>
  <c r="M513" i="3" l="1"/>
  <c r="L513" i="3"/>
  <c r="K513" i="3"/>
  <c r="J513" i="3"/>
  <c r="O514" i="3"/>
  <c r="N515" i="3"/>
  <c r="N516" i="3" l="1"/>
  <c r="O515" i="3"/>
  <c r="K514" i="3"/>
  <c r="J514" i="3"/>
  <c r="M514" i="3"/>
  <c r="L514" i="3"/>
  <c r="M515" i="3" l="1"/>
  <c r="L515" i="3"/>
  <c r="K515" i="3"/>
  <c r="J515" i="3"/>
  <c r="O516" i="3"/>
  <c r="N517" i="3"/>
  <c r="N518" i="3" l="1"/>
  <c r="O517" i="3"/>
  <c r="K516" i="3"/>
  <c r="J516" i="3"/>
  <c r="M516" i="3"/>
  <c r="L516" i="3"/>
  <c r="M517" i="3" l="1"/>
  <c r="L517" i="3"/>
  <c r="K517" i="3"/>
  <c r="J517" i="3"/>
  <c r="O518" i="3"/>
  <c r="N519" i="3"/>
  <c r="N520" i="3" l="1"/>
  <c r="O519" i="3"/>
  <c r="K518" i="3"/>
  <c r="J518" i="3"/>
  <c r="M518" i="3"/>
  <c r="L518" i="3"/>
  <c r="M519" i="3" l="1"/>
  <c r="L519" i="3"/>
  <c r="K519" i="3"/>
  <c r="J519" i="3"/>
  <c r="O520" i="3"/>
  <c r="N521" i="3"/>
  <c r="K520" i="3" l="1"/>
  <c r="J520" i="3"/>
  <c r="M520" i="3"/>
  <c r="L520" i="3"/>
  <c r="N522" i="3"/>
  <c r="O521" i="3"/>
  <c r="O522" i="3" l="1"/>
  <c r="N523" i="3"/>
  <c r="M521" i="3"/>
  <c r="L521" i="3"/>
  <c r="K521" i="3"/>
  <c r="J521" i="3"/>
  <c r="N524" i="3" l="1"/>
  <c r="O523" i="3"/>
  <c r="K522" i="3"/>
  <c r="J522" i="3"/>
  <c r="M522" i="3"/>
  <c r="L522" i="3"/>
  <c r="M523" i="3" l="1"/>
  <c r="L523" i="3"/>
  <c r="K523" i="3"/>
  <c r="J523" i="3"/>
  <c r="O524" i="3"/>
  <c r="N525" i="3"/>
  <c r="N526" i="3" l="1"/>
  <c r="O525" i="3"/>
  <c r="K524" i="3"/>
  <c r="J524" i="3"/>
  <c r="M524" i="3"/>
  <c r="L524" i="3"/>
  <c r="M525" i="3" l="1"/>
  <c r="L525" i="3"/>
  <c r="K525" i="3"/>
  <c r="J525" i="3"/>
  <c r="O526" i="3"/>
  <c r="N527" i="3"/>
  <c r="N528" i="3" l="1"/>
  <c r="O527" i="3"/>
  <c r="K526" i="3"/>
  <c r="J526" i="3"/>
  <c r="M526" i="3"/>
  <c r="L526" i="3"/>
  <c r="M527" i="3" l="1"/>
  <c r="L527" i="3"/>
  <c r="K527" i="3"/>
  <c r="J527" i="3"/>
  <c r="O528" i="3"/>
  <c r="N529" i="3"/>
  <c r="N530" i="3" l="1"/>
  <c r="O529" i="3"/>
  <c r="K528" i="3"/>
  <c r="J528" i="3"/>
  <c r="M528" i="3"/>
  <c r="L528" i="3"/>
  <c r="M529" i="3" l="1"/>
  <c r="L529" i="3"/>
  <c r="K529" i="3"/>
  <c r="J529" i="3"/>
  <c r="O530" i="3"/>
  <c r="N531" i="3"/>
  <c r="N532" i="3" l="1"/>
  <c r="O531" i="3"/>
  <c r="K530" i="3"/>
  <c r="J530" i="3"/>
  <c r="M530" i="3"/>
  <c r="L530" i="3"/>
  <c r="M531" i="3" l="1"/>
  <c r="L531" i="3"/>
  <c r="K531" i="3"/>
  <c r="J531" i="3"/>
  <c r="O532" i="3"/>
  <c r="N533" i="3"/>
  <c r="N534" i="3" l="1"/>
  <c r="O533" i="3"/>
  <c r="K532" i="3"/>
  <c r="J532" i="3"/>
  <c r="M532" i="3"/>
  <c r="L532" i="3"/>
  <c r="M533" i="3" l="1"/>
  <c r="L533" i="3"/>
  <c r="K533" i="3"/>
  <c r="J533" i="3"/>
  <c r="O534" i="3"/>
  <c r="N535" i="3"/>
  <c r="N536" i="3" l="1"/>
  <c r="O535" i="3"/>
  <c r="K534" i="3"/>
  <c r="J534" i="3"/>
  <c r="M534" i="3"/>
  <c r="L534" i="3"/>
  <c r="M535" i="3" l="1"/>
  <c r="L535" i="3"/>
  <c r="K535" i="3"/>
  <c r="J535" i="3"/>
  <c r="O536" i="3"/>
  <c r="N537" i="3"/>
  <c r="N538" i="3" l="1"/>
  <c r="O537" i="3"/>
  <c r="K536" i="3"/>
  <c r="J536" i="3"/>
  <c r="M536" i="3"/>
  <c r="L536" i="3"/>
  <c r="M537" i="3" l="1"/>
  <c r="L537" i="3"/>
  <c r="K537" i="3"/>
  <c r="J537" i="3"/>
  <c r="O538" i="3"/>
  <c r="N539" i="3"/>
  <c r="N540" i="3" l="1"/>
  <c r="O539" i="3"/>
  <c r="K538" i="3"/>
  <c r="J538" i="3"/>
  <c r="M538" i="3"/>
  <c r="L538" i="3"/>
  <c r="M539" i="3" l="1"/>
  <c r="L539" i="3"/>
  <c r="K539" i="3"/>
  <c r="J539" i="3"/>
  <c r="O540" i="3"/>
  <c r="N541" i="3"/>
  <c r="N542" i="3" l="1"/>
  <c r="O541" i="3"/>
  <c r="K540" i="3"/>
  <c r="J540" i="3"/>
  <c r="M540" i="3"/>
  <c r="L540" i="3"/>
  <c r="M541" i="3" l="1"/>
  <c r="L541" i="3"/>
  <c r="K541" i="3"/>
  <c r="J541" i="3"/>
  <c r="O542" i="3"/>
  <c r="N543" i="3"/>
  <c r="N544" i="3" l="1"/>
  <c r="O543" i="3"/>
  <c r="K542" i="3"/>
  <c r="J542" i="3"/>
  <c r="M542" i="3"/>
  <c r="L542" i="3"/>
  <c r="M543" i="3" l="1"/>
  <c r="L543" i="3"/>
  <c r="K543" i="3"/>
  <c r="J543" i="3"/>
  <c r="O544" i="3"/>
  <c r="N545" i="3"/>
  <c r="N546" i="3" l="1"/>
  <c r="O545" i="3"/>
  <c r="K544" i="3"/>
  <c r="J544" i="3"/>
  <c r="M544" i="3"/>
  <c r="L544" i="3"/>
  <c r="M545" i="3" l="1"/>
  <c r="L545" i="3"/>
  <c r="K545" i="3"/>
  <c r="J545" i="3"/>
  <c r="O546" i="3"/>
  <c r="N547" i="3"/>
  <c r="N548" i="3" l="1"/>
  <c r="O547" i="3"/>
  <c r="K546" i="3"/>
  <c r="J546" i="3"/>
  <c r="M546" i="3"/>
  <c r="L546" i="3"/>
  <c r="M547" i="3" l="1"/>
  <c r="L547" i="3"/>
  <c r="K547" i="3"/>
  <c r="J547" i="3"/>
  <c r="O548" i="3"/>
  <c r="N549" i="3"/>
  <c r="N550" i="3" l="1"/>
  <c r="O549" i="3"/>
  <c r="K548" i="3"/>
  <c r="J548" i="3"/>
  <c r="M548" i="3"/>
  <c r="L548" i="3"/>
  <c r="M549" i="3" l="1"/>
  <c r="L549" i="3"/>
  <c r="K549" i="3"/>
  <c r="J549" i="3"/>
  <c r="O550" i="3"/>
  <c r="N551" i="3"/>
  <c r="N552" i="3" l="1"/>
  <c r="O551" i="3"/>
  <c r="K550" i="3"/>
  <c r="J550" i="3"/>
  <c r="M550" i="3"/>
  <c r="L550" i="3"/>
  <c r="M551" i="3" l="1"/>
  <c r="L551" i="3"/>
  <c r="K551" i="3"/>
  <c r="J551" i="3"/>
  <c r="O552" i="3"/>
  <c r="N553" i="3"/>
  <c r="N554" i="3" l="1"/>
  <c r="O553" i="3"/>
  <c r="K552" i="3"/>
  <c r="J552" i="3"/>
  <c r="M552" i="3"/>
  <c r="L552" i="3"/>
  <c r="M553" i="3" l="1"/>
  <c r="L553" i="3"/>
  <c r="K553" i="3"/>
  <c r="J553" i="3"/>
  <c r="O554" i="3"/>
  <c r="N555" i="3"/>
  <c r="N556" i="3" l="1"/>
  <c r="O555" i="3"/>
  <c r="K554" i="3"/>
  <c r="J554" i="3"/>
  <c r="M554" i="3"/>
  <c r="L554" i="3"/>
  <c r="M555" i="3" l="1"/>
  <c r="L555" i="3"/>
  <c r="K555" i="3"/>
  <c r="J555" i="3"/>
  <c r="O556" i="3"/>
  <c r="N557" i="3"/>
  <c r="N558" i="3" l="1"/>
  <c r="O557" i="3"/>
  <c r="K556" i="3"/>
  <c r="J556" i="3"/>
  <c r="M556" i="3"/>
  <c r="L556" i="3"/>
  <c r="M557" i="3" l="1"/>
  <c r="L557" i="3"/>
  <c r="K557" i="3"/>
  <c r="J557" i="3"/>
  <c r="O558" i="3"/>
  <c r="N559" i="3"/>
  <c r="N560" i="3" l="1"/>
  <c r="O559" i="3"/>
  <c r="K558" i="3"/>
  <c r="J558" i="3"/>
  <c r="M558" i="3"/>
  <c r="L558" i="3"/>
  <c r="M559" i="3" l="1"/>
  <c r="L559" i="3"/>
  <c r="K559" i="3"/>
  <c r="J559" i="3"/>
  <c r="O560" i="3"/>
  <c r="N561" i="3"/>
  <c r="N562" i="3" l="1"/>
  <c r="O561" i="3"/>
  <c r="K560" i="3"/>
  <c r="J560" i="3"/>
  <c r="M560" i="3"/>
  <c r="L560" i="3"/>
  <c r="M561" i="3" l="1"/>
  <c r="L561" i="3"/>
  <c r="K561" i="3"/>
  <c r="J561" i="3"/>
  <c r="O562" i="3"/>
  <c r="N563" i="3"/>
  <c r="N564" i="3" l="1"/>
  <c r="O563" i="3"/>
  <c r="K562" i="3"/>
  <c r="J562" i="3"/>
  <c r="M562" i="3"/>
  <c r="L562" i="3"/>
  <c r="M563" i="3" l="1"/>
  <c r="L563" i="3"/>
  <c r="K563" i="3"/>
  <c r="J563" i="3"/>
  <c r="O564" i="3"/>
  <c r="N565" i="3"/>
  <c r="N566" i="3" l="1"/>
  <c r="O565" i="3"/>
  <c r="K564" i="3"/>
  <c r="J564" i="3"/>
  <c r="M564" i="3"/>
  <c r="L564" i="3"/>
  <c r="M565" i="3" l="1"/>
  <c r="L565" i="3"/>
  <c r="K565" i="3"/>
  <c r="J565" i="3"/>
  <c r="O566" i="3"/>
  <c r="N567" i="3"/>
  <c r="N568" i="3" l="1"/>
  <c r="O567" i="3"/>
  <c r="K566" i="3"/>
  <c r="J566" i="3"/>
  <c r="M566" i="3"/>
  <c r="L566" i="3"/>
  <c r="M567" i="3" l="1"/>
  <c r="L567" i="3"/>
  <c r="K567" i="3"/>
  <c r="J567" i="3"/>
  <c r="O568" i="3"/>
  <c r="N569" i="3"/>
  <c r="N570" i="3" l="1"/>
  <c r="O569" i="3"/>
  <c r="K568" i="3"/>
  <c r="J568" i="3"/>
  <c r="M568" i="3"/>
  <c r="L568" i="3"/>
  <c r="M569" i="3" l="1"/>
  <c r="L569" i="3"/>
  <c r="K569" i="3"/>
  <c r="J569" i="3"/>
  <c r="N571" i="3"/>
  <c r="O570" i="3"/>
  <c r="M570" i="3" l="1"/>
  <c r="K570" i="3"/>
  <c r="J570" i="3"/>
  <c r="L570" i="3"/>
  <c r="O571" i="3"/>
  <c r="N572" i="3"/>
  <c r="N573" i="3" l="1"/>
  <c r="O572" i="3"/>
  <c r="K571" i="3"/>
  <c r="J571" i="3"/>
  <c r="M571" i="3"/>
  <c r="L571" i="3"/>
  <c r="M572" i="3" l="1"/>
  <c r="J572" i="3"/>
  <c r="L572" i="3"/>
  <c r="K572" i="3"/>
  <c r="O573" i="3"/>
  <c r="N574" i="3"/>
  <c r="N575" i="3" l="1"/>
  <c r="O574" i="3"/>
  <c r="K573" i="3"/>
  <c r="M573" i="3"/>
  <c r="L573" i="3"/>
  <c r="J573" i="3"/>
  <c r="M574" i="3" l="1"/>
  <c r="L574" i="3"/>
  <c r="K574" i="3"/>
  <c r="J574" i="3"/>
  <c r="O575" i="3"/>
  <c r="N576" i="3"/>
  <c r="O576" i="3" l="1"/>
  <c r="N577" i="3"/>
  <c r="M575" i="3"/>
  <c r="K575" i="3"/>
  <c r="L575" i="3"/>
  <c r="J575" i="3"/>
  <c r="O577" i="3" l="1"/>
  <c r="N578" i="3"/>
  <c r="K576" i="3"/>
  <c r="M576" i="3"/>
  <c r="L576" i="3"/>
  <c r="J576" i="3"/>
  <c r="O578" i="3" l="1"/>
  <c r="N579" i="3"/>
  <c r="M577" i="3"/>
  <c r="K577" i="3"/>
  <c r="J577" i="3"/>
  <c r="L577" i="3"/>
  <c r="N580" i="3" l="1"/>
  <c r="O579" i="3"/>
  <c r="K578" i="3"/>
  <c r="M578" i="3"/>
  <c r="L578" i="3"/>
  <c r="J578" i="3"/>
  <c r="M579" i="3" l="1"/>
  <c r="L579" i="3"/>
  <c r="K579" i="3"/>
  <c r="J579" i="3"/>
  <c r="O580" i="3"/>
  <c r="N581" i="3"/>
  <c r="K580" i="3" l="1"/>
  <c r="J580" i="3"/>
  <c r="M580" i="3"/>
  <c r="L580" i="3"/>
  <c r="N582" i="3"/>
  <c r="O581" i="3"/>
  <c r="M581" i="3" l="1"/>
  <c r="L581" i="3"/>
  <c r="K581" i="3"/>
  <c r="J581" i="3"/>
  <c r="O582" i="3"/>
  <c r="N583" i="3"/>
  <c r="N584" i="3" l="1"/>
  <c r="O583" i="3"/>
  <c r="K582" i="3"/>
  <c r="J582" i="3"/>
  <c r="M582" i="3"/>
  <c r="L582" i="3"/>
  <c r="M583" i="3" l="1"/>
  <c r="L583" i="3"/>
  <c r="K583" i="3"/>
  <c r="J583" i="3"/>
  <c r="O584" i="3"/>
  <c r="N585" i="3"/>
  <c r="N586" i="3" l="1"/>
  <c r="O585" i="3"/>
  <c r="K584" i="3"/>
  <c r="J584" i="3"/>
  <c r="M584" i="3"/>
  <c r="L584" i="3"/>
  <c r="M585" i="3" l="1"/>
  <c r="L585" i="3"/>
  <c r="K585" i="3"/>
  <c r="J585" i="3"/>
  <c r="O586" i="3"/>
  <c r="N587" i="3"/>
  <c r="N588" i="3" l="1"/>
  <c r="O587" i="3"/>
  <c r="K586" i="3"/>
  <c r="J586" i="3"/>
  <c r="M586" i="3"/>
  <c r="L586" i="3"/>
  <c r="M587" i="3" l="1"/>
  <c r="L587" i="3"/>
  <c r="K587" i="3"/>
  <c r="J587" i="3"/>
  <c r="O588" i="3"/>
  <c r="N589" i="3"/>
  <c r="N590" i="3" l="1"/>
  <c r="O589" i="3"/>
  <c r="K588" i="3"/>
  <c r="J588" i="3"/>
  <c r="M588" i="3"/>
  <c r="L588" i="3"/>
  <c r="M589" i="3" l="1"/>
  <c r="L589" i="3"/>
  <c r="K589" i="3"/>
  <c r="J589" i="3"/>
  <c r="O590" i="3"/>
  <c r="N591" i="3"/>
  <c r="N592" i="3" l="1"/>
  <c r="O591" i="3"/>
  <c r="K590" i="3"/>
  <c r="J590" i="3"/>
  <c r="M590" i="3"/>
  <c r="L590" i="3"/>
  <c r="M591" i="3" l="1"/>
  <c r="L591" i="3"/>
  <c r="K591" i="3"/>
  <c r="J591" i="3"/>
  <c r="O592" i="3"/>
  <c r="N593" i="3"/>
  <c r="N594" i="3" l="1"/>
  <c r="O593" i="3"/>
  <c r="K592" i="3"/>
  <c r="J592" i="3"/>
  <c r="M592" i="3"/>
  <c r="L592" i="3"/>
  <c r="M593" i="3" l="1"/>
  <c r="L593" i="3"/>
  <c r="K593" i="3"/>
  <c r="J593" i="3"/>
  <c r="O594" i="3"/>
  <c r="N595" i="3"/>
  <c r="N596" i="3" l="1"/>
  <c r="O595" i="3"/>
  <c r="K594" i="3"/>
  <c r="J594" i="3"/>
  <c r="M594" i="3"/>
  <c r="L594" i="3"/>
  <c r="M595" i="3" l="1"/>
  <c r="L595" i="3"/>
  <c r="K595" i="3"/>
  <c r="J595" i="3"/>
  <c r="O596" i="3"/>
  <c r="N597" i="3"/>
  <c r="N598" i="3" l="1"/>
  <c r="O597" i="3"/>
  <c r="K596" i="3"/>
  <c r="J596" i="3"/>
  <c r="M596" i="3"/>
  <c r="L596" i="3"/>
  <c r="M597" i="3" l="1"/>
  <c r="L597" i="3"/>
  <c r="K597" i="3"/>
  <c r="J597" i="3"/>
  <c r="O598" i="3"/>
  <c r="N599" i="3"/>
  <c r="N600" i="3" l="1"/>
  <c r="O599" i="3"/>
  <c r="K598" i="3"/>
  <c r="J598" i="3"/>
  <c r="M598" i="3"/>
  <c r="L598" i="3"/>
  <c r="M599" i="3" l="1"/>
  <c r="L599" i="3"/>
  <c r="K599" i="3"/>
  <c r="J599" i="3"/>
  <c r="O600" i="3"/>
  <c r="N601" i="3"/>
  <c r="N602" i="3" l="1"/>
  <c r="O601" i="3"/>
  <c r="K600" i="3"/>
  <c r="J600" i="3"/>
  <c r="M600" i="3"/>
  <c r="L600" i="3"/>
  <c r="M601" i="3" l="1"/>
  <c r="L601" i="3"/>
  <c r="K601" i="3"/>
  <c r="J601" i="3"/>
  <c r="O602" i="3"/>
  <c r="N603" i="3"/>
  <c r="N604" i="3" l="1"/>
  <c r="O603" i="3"/>
  <c r="K602" i="3"/>
  <c r="J602" i="3"/>
  <c r="M602" i="3"/>
  <c r="L602" i="3"/>
  <c r="M603" i="3" l="1"/>
  <c r="L603" i="3"/>
  <c r="K603" i="3"/>
  <c r="J603" i="3"/>
  <c r="O604" i="3"/>
  <c r="N605" i="3"/>
  <c r="N606" i="3" l="1"/>
  <c r="O605" i="3"/>
  <c r="K604" i="3"/>
  <c r="J604" i="3"/>
  <c r="M604" i="3"/>
  <c r="L604" i="3"/>
  <c r="M605" i="3" l="1"/>
  <c r="L605" i="3"/>
  <c r="K605" i="3"/>
  <c r="J605" i="3"/>
  <c r="O606" i="3"/>
  <c r="N607" i="3"/>
  <c r="N608" i="3" l="1"/>
  <c r="O607" i="3"/>
  <c r="K606" i="3"/>
  <c r="J606" i="3"/>
  <c r="M606" i="3"/>
  <c r="L606" i="3"/>
  <c r="M607" i="3" l="1"/>
  <c r="L607" i="3"/>
  <c r="K607" i="3"/>
  <c r="J607" i="3"/>
  <c r="O608" i="3"/>
  <c r="N609" i="3"/>
  <c r="N610" i="3" l="1"/>
  <c r="O609" i="3"/>
  <c r="K608" i="3"/>
  <c r="J608" i="3"/>
  <c r="M608" i="3"/>
  <c r="L608" i="3"/>
  <c r="M609" i="3" l="1"/>
  <c r="L609" i="3"/>
  <c r="K609" i="3"/>
  <c r="J609" i="3"/>
  <c r="O610" i="3"/>
  <c r="N611" i="3"/>
  <c r="N612" i="3" l="1"/>
  <c r="O611" i="3"/>
  <c r="K610" i="3"/>
  <c r="J610" i="3"/>
  <c r="M610" i="3"/>
  <c r="L610" i="3"/>
  <c r="M611" i="3" l="1"/>
  <c r="L611" i="3"/>
  <c r="K611" i="3"/>
  <c r="J611" i="3"/>
  <c r="O612" i="3"/>
  <c r="N613" i="3"/>
  <c r="K612" i="3" l="1"/>
  <c r="J612" i="3"/>
  <c r="M612" i="3"/>
  <c r="L612" i="3"/>
  <c r="N614" i="3"/>
  <c r="O613" i="3"/>
  <c r="M613" i="3" l="1"/>
  <c r="L613" i="3"/>
  <c r="K613" i="3"/>
  <c r="J613" i="3"/>
  <c r="O614" i="3"/>
  <c r="N615" i="3"/>
  <c r="O615" i="3" l="1"/>
  <c r="N616" i="3"/>
  <c r="K614" i="3"/>
  <c r="J614" i="3"/>
  <c r="M614" i="3"/>
  <c r="L614" i="3"/>
  <c r="N617" i="3" l="1"/>
  <c r="O616" i="3"/>
  <c r="M615" i="3"/>
  <c r="L615" i="3"/>
  <c r="K615" i="3"/>
  <c r="J615" i="3"/>
  <c r="M616" i="3" l="1"/>
  <c r="L616" i="3"/>
  <c r="K616" i="3"/>
  <c r="J616" i="3"/>
  <c r="N618" i="3"/>
  <c r="O617" i="3"/>
  <c r="K617" i="3" l="1"/>
  <c r="L617" i="3"/>
  <c r="J617" i="3"/>
  <c r="M617" i="3"/>
  <c r="O618" i="3"/>
  <c r="N619" i="3"/>
  <c r="N620" i="3" l="1"/>
  <c r="O619" i="3"/>
  <c r="M618" i="3"/>
  <c r="K618" i="3"/>
  <c r="L618" i="3"/>
  <c r="J618" i="3"/>
  <c r="L619" i="3" l="1"/>
  <c r="K619" i="3"/>
  <c r="M619" i="3"/>
  <c r="J619" i="3"/>
  <c r="O620" i="3"/>
  <c r="N621" i="3"/>
  <c r="N622" i="3" l="1"/>
  <c r="O621" i="3"/>
  <c r="J620" i="3"/>
  <c r="M620" i="3"/>
  <c r="K620" i="3"/>
  <c r="L620" i="3"/>
  <c r="L621" i="3" l="1"/>
  <c r="K621" i="3"/>
  <c r="M621" i="3"/>
  <c r="J621" i="3"/>
  <c r="O622" i="3"/>
  <c r="N623" i="3"/>
  <c r="N624" i="3" l="1"/>
  <c r="O623" i="3"/>
  <c r="J622" i="3"/>
  <c r="M622" i="3"/>
  <c r="K622" i="3"/>
  <c r="L622" i="3"/>
  <c r="L623" i="3" l="1"/>
  <c r="K623" i="3"/>
  <c r="M623" i="3"/>
  <c r="J623" i="3"/>
  <c r="O624" i="3"/>
  <c r="N625" i="3"/>
  <c r="N626" i="3" l="1"/>
  <c r="O625" i="3"/>
  <c r="J624" i="3"/>
  <c r="M624" i="3"/>
  <c r="K624" i="3"/>
  <c r="L624" i="3"/>
  <c r="L625" i="3" l="1"/>
  <c r="K625" i="3"/>
  <c r="M625" i="3"/>
  <c r="J625" i="3"/>
  <c r="O626" i="3"/>
  <c r="N627" i="3"/>
  <c r="N628" i="3" l="1"/>
  <c r="O627" i="3"/>
  <c r="J626" i="3"/>
  <c r="M626" i="3"/>
  <c r="K626" i="3"/>
  <c r="L626" i="3"/>
  <c r="L627" i="3" l="1"/>
  <c r="K627" i="3"/>
  <c r="M627" i="3"/>
  <c r="J627" i="3"/>
  <c r="O628" i="3"/>
  <c r="N629" i="3"/>
  <c r="N630" i="3" l="1"/>
  <c r="O629" i="3"/>
  <c r="J628" i="3"/>
  <c r="M628" i="3"/>
  <c r="K628" i="3"/>
  <c r="L628" i="3"/>
  <c r="L629" i="3" l="1"/>
  <c r="K629" i="3"/>
  <c r="M629" i="3"/>
  <c r="J629" i="3"/>
  <c r="O630" i="3"/>
  <c r="N631" i="3"/>
  <c r="N632" i="3" l="1"/>
  <c r="O631" i="3"/>
  <c r="J630" i="3"/>
  <c r="M630" i="3"/>
  <c r="K630" i="3"/>
  <c r="L630" i="3"/>
  <c r="L631" i="3" l="1"/>
  <c r="K631" i="3"/>
  <c r="M631" i="3"/>
  <c r="J631" i="3"/>
  <c r="O632" i="3"/>
  <c r="N633" i="3"/>
  <c r="N634" i="3" l="1"/>
  <c r="O633" i="3"/>
  <c r="J632" i="3"/>
  <c r="M632" i="3"/>
  <c r="K632" i="3"/>
  <c r="L632" i="3"/>
  <c r="L633" i="3" l="1"/>
  <c r="K633" i="3"/>
  <c r="M633" i="3"/>
  <c r="J633" i="3"/>
  <c r="O634" i="3"/>
  <c r="N635" i="3"/>
  <c r="N636" i="3" l="1"/>
  <c r="O635" i="3"/>
  <c r="J634" i="3"/>
  <c r="M634" i="3"/>
  <c r="K634" i="3"/>
  <c r="L634" i="3"/>
  <c r="L635" i="3" l="1"/>
  <c r="K635" i="3"/>
  <c r="M635" i="3"/>
  <c r="J635" i="3"/>
  <c r="O636" i="3"/>
  <c r="N637" i="3"/>
  <c r="N638" i="3" l="1"/>
  <c r="O637" i="3"/>
  <c r="J636" i="3"/>
  <c r="M636" i="3"/>
  <c r="K636" i="3"/>
  <c r="L636" i="3"/>
  <c r="L637" i="3" l="1"/>
  <c r="K637" i="3"/>
  <c r="M637" i="3"/>
  <c r="J637" i="3"/>
  <c r="O638" i="3"/>
  <c r="N639" i="3"/>
  <c r="N640" i="3" l="1"/>
  <c r="O639" i="3"/>
  <c r="J638" i="3"/>
  <c r="M638" i="3"/>
  <c r="K638" i="3"/>
  <c r="L638" i="3"/>
  <c r="L639" i="3" l="1"/>
  <c r="K639" i="3"/>
  <c r="M639" i="3"/>
  <c r="J639" i="3"/>
  <c r="O640" i="3"/>
  <c r="N641" i="3"/>
  <c r="N642" i="3" l="1"/>
  <c r="O641" i="3"/>
  <c r="J640" i="3"/>
  <c r="M640" i="3"/>
  <c r="K640" i="3"/>
  <c r="L640" i="3"/>
  <c r="L641" i="3" l="1"/>
  <c r="K641" i="3"/>
  <c r="M641" i="3"/>
  <c r="J641" i="3"/>
  <c r="O642" i="3"/>
  <c r="N643" i="3"/>
  <c r="N644" i="3" l="1"/>
  <c r="O643" i="3"/>
  <c r="J642" i="3"/>
  <c r="M642" i="3"/>
  <c r="K642" i="3"/>
  <c r="L642" i="3"/>
  <c r="L643" i="3" l="1"/>
  <c r="K643" i="3"/>
  <c r="M643" i="3"/>
  <c r="J643" i="3"/>
  <c r="O644" i="3"/>
  <c r="N645" i="3"/>
  <c r="N646" i="3" l="1"/>
  <c r="O645" i="3"/>
  <c r="J644" i="3"/>
  <c r="M644" i="3"/>
  <c r="K644" i="3"/>
  <c r="L644" i="3"/>
  <c r="L645" i="3" l="1"/>
  <c r="K645" i="3"/>
  <c r="M645" i="3"/>
  <c r="J645" i="3"/>
  <c r="O646" i="3"/>
  <c r="N647" i="3"/>
  <c r="N648" i="3" l="1"/>
  <c r="O647" i="3"/>
  <c r="J646" i="3"/>
  <c r="M646" i="3"/>
  <c r="K646" i="3"/>
  <c r="L646" i="3"/>
  <c r="L647" i="3" l="1"/>
  <c r="K647" i="3"/>
  <c r="M647" i="3"/>
  <c r="J647" i="3"/>
  <c r="O648" i="3"/>
  <c r="N649" i="3"/>
  <c r="N650" i="3" l="1"/>
  <c r="O649" i="3"/>
  <c r="J648" i="3"/>
  <c r="M648" i="3"/>
  <c r="K648" i="3"/>
  <c r="L648" i="3"/>
  <c r="L649" i="3" l="1"/>
  <c r="K649" i="3"/>
  <c r="M649" i="3"/>
  <c r="J649" i="3"/>
  <c r="O650" i="3"/>
  <c r="N651" i="3"/>
  <c r="N652" i="3" l="1"/>
  <c r="O651" i="3"/>
  <c r="J650" i="3"/>
  <c r="M650" i="3"/>
  <c r="K650" i="3"/>
  <c r="L650" i="3"/>
  <c r="L651" i="3" l="1"/>
  <c r="K651" i="3"/>
  <c r="M651" i="3"/>
  <c r="J651" i="3"/>
  <c r="O652" i="3"/>
  <c r="N653" i="3"/>
  <c r="N654" i="3" l="1"/>
  <c r="O653" i="3"/>
  <c r="J652" i="3"/>
  <c r="M652" i="3"/>
  <c r="K652" i="3"/>
  <c r="L652" i="3"/>
  <c r="L653" i="3" l="1"/>
  <c r="K653" i="3"/>
  <c r="M653" i="3"/>
  <c r="J653" i="3"/>
  <c r="O654" i="3"/>
  <c r="N655" i="3"/>
  <c r="N656" i="3" l="1"/>
  <c r="O655" i="3"/>
  <c r="J654" i="3"/>
  <c r="M654" i="3"/>
  <c r="K654" i="3"/>
  <c r="L654" i="3"/>
  <c r="L655" i="3" l="1"/>
  <c r="K655" i="3"/>
  <c r="M655" i="3"/>
  <c r="J655" i="3"/>
  <c r="N657" i="3"/>
  <c r="O656" i="3"/>
  <c r="N658" i="3" l="1"/>
  <c r="O657" i="3"/>
  <c r="J656" i="3"/>
  <c r="M656" i="3"/>
  <c r="K656" i="3"/>
  <c r="L656" i="3"/>
  <c r="L657" i="3" l="1"/>
  <c r="K657" i="3"/>
  <c r="M657" i="3"/>
  <c r="J657" i="3"/>
  <c r="N659" i="3"/>
  <c r="O658" i="3"/>
  <c r="L658" i="3" l="1"/>
  <c r="K658" i="3"/>
  <c r="J658" i="3"/>
  <c r="M658" i="3"/>
  <c r="N660" i="3"/>
  <c r="O659" i="3"/>
  <c r="J659" i="3" l="1"/>
  <c r="K659" i="3"/>
  <c r="L659" i="3"/>
  <c r="M659" i="3"/>
  <c r="N661" i="3"/>
  <c r="O660" i="3"/>
  <c r="L660" i="3" l="1"/>
  <c r="J660" i="3"/>
  <c r="K660" i="3"/>
  <c r="M660" i="3"/>
  <c r="N662" i="3"/>
  <c r="O661" i="3"/>
  <c r="J661" i="3" l="1"/>
  <c r="M661" i="3"/>
  <c r="K661" i="3"/>
  <c r="L661" i="3"/>
  <c r="N663" i="3"/>
  <c r="O662" i="3"/>
  <c r="J662" i="3" l="1"/>
  <c r="L662" i="3"/>
  <c r="K662" i="3"/>
  <c r="M662" i="3"/>
  <c r="N664" i="3"/>
  <c r="O663" i="3"/>
  <c r="L663" i="3" l="1"/>
  <c r="J663" i="3"/>
  <c r="K663" i="3"/>
  <c r="M663" i="3"/>
  <c r="N665" i="3"/>
  <c r="O664" i="3"/>
  <c r="J664" i="3" l="1"/>
  <c r="L664" i="3"/>
  <c r="M664" i="3"/>
  <c r="K664" i="3"/>
  <c r="N666" i="3"/>
  <c r="O665" i="3"/>
  <c r="L665" i="3" l="1"/>
  <c r="J665" i="3"/>
  <c r="M665" i="3"/>
  <c r="K665" i="3"/>
  <c r="N667" i="3"/>
  <c r="O666" i="3"/>
  <c r="J666" i="3" l="1"/>
  <c r="M666" i="3"/>
  <c r="L666" i="3"/>
  <c r="K666" i="3"/>
  <c r="N668" i="3"/>
  <c r="O667" i="3"/>
  <c r="L667" i="3" l="1"/>
  <c r="K667" i="3"/>
  <c r="J667" i="3"/>
  <c r="M667" i="3"/>
  <c r="N669" i="3"/>
  <c r="O668" i="3"/>
  <c r="J668" i="3" l="1"/>
  <c r="M668" i="3"/>
  <c r="L668" i="3"/>
  <c r="K668" i="3"/>
  <c r="N670" i="3"/>
  <c r="O669" i="3"/>
  <c r="L669" i="3" l="1"/>
  <c r="K669" i="3"/>
  <c r="J669" i="3"/>
  <c r="M669" i="3"/>
  <c r="N671" i="3"/>
  <c r="O670" i="3"/>
  <c r="J670" i="3" l="1"/>
  <c r="M670" i="3"/>
  <c r="L670" i="3"/>
  <c r="K670" i="3"/>
  <c r="N672" i="3"/>
  <c r="O671" i="3"/>
  <c r="L671" i="3" l="1"/>
  <c r="K671" i="3"/>
  <c r="J671" i="3"/>
  <c r="M671" i="3"/>
  <c r="N673" i="3"/>
  <c r="O672" i="3"/>
  <c r="J672" i="3" l="1"/>
  <c r="M672" i="3"/>
  <c r="L672" i="3"/>
  <c r="K672" i="3"/>
  <c r="N674" i="3"/>
  <c r="O673" i="3"/>
  <c r="L673" i="3" l="1"/>
  <c r="K673" i="3"/>
  <c r="J673" i="3"/>
  <c r="M673" i="3"/>
  <c r="N675" i="3"/>
  <c r="O674" i="3"/>
  <c r="J674" i="3" l="1"/>
  <c r="M674" i="3"/>
  <c r="L674" i="3"/>
  <c r="K674" i="3"/>
  <c r="N676" i="3"/>
  <c r="O675" i="3"/>
  <c r="L675" i="3" l="1"/>
  <c r="K675" i="3"/>
  <c r="J675" i="3"/>
  <c r="M675" i="3"/>
  <c r="N677" i="3"/>
  <c r="O676" i="3"/>
  <c r="J676" i="3" l="1"/>
  <c r="M676" i="3"/>
  <c r="L676" i="3"/>
  <c r="K676" i="3"/>
  <c r="N678" i="3"/>
  <c r="O677" i="3"/>
  <c r="L677" i="3" l="1"/>
  <c r="K677" i="3"/>
  <c r="J677" i="3"/>
  <c r="M677" i="3"/>
  <c r="N679" i="3"/>
  <c r="O678" i="3"/>
  <c r="J678" i="3" l="1"/>
  <c r="M678" i="3"/>
  <c r="L678" i="3"/>
  <c r="K678" i="3"/>
  <c r="N680" i="3"/>
  <c r="O679" i="3"/>
  <c r="L679" i="3" l="1"/>
  <c r="K679" i="3"/>
  <c r="J679" i="3"/>
  <c r="M679" i="3"/>
  <c r="N681" i="3"/>
  <c r="O680" i="3"/>
  <c r="J680" i="3" l="1"/>
  <c r="M680" i="3"/>
  <c r="L680" i="3"/>
  <c r="K680" i="3"/>
  <c r="N682" i="3"/>
  <c r="O681" i="3"/>
  <c r="L681" i="3" l="1"/>
  <c r="K681" i="3"/>
  <c r="J681" i="3"/>
  <c r="M681" i="3"/>
  <c r="N683" i="3"/>
  <c r="O682" i="3"/>
  <c r="J682" i="3" l="1"/>
  <c r="M682" i="3"/>
  <c r="L682" i="3"/>
  <c r="K682" i="3"/>
  <c r="N684" i="3"/>
  <c r="O683" i="3"/>
  <c r="L683" i="3" l="1"/>
  <c r="K683" i="3"/>
  <c r="J683" i="3"/>
  <c r="M683" i="3"/>
  <c r="N685" i="3"/>
  <c r="O684" i="3"/>
  <c r="J684" i="3" l="1"/>
  <c r="M684" i="3"/>
  <c r="L684" i="3"/>
  <c r="K684" i="3"/>
  <c r="N686" i="3"/>
  <c r="O685" i="3"/>
  <c r="L685" i="3" l="1"/>
  <c r="K685" i="3"/>
  <c r="J685" i="3"/>
  <c r="M685" i="3"/>
  <c r="N687" i="3"/>
  <c r="O686" i="3"/>
  <c r="J686" i="3" l="1"/>
  <c r="M686" i="3"/>
  <c r="L686" i="3"/>
  <c r="K686" i="3"/>
  <c r="N688" i="3"/>
  <c r="O687" i="3"/>
  <c r="L687" i="3" l="1"/>
  <c r="K687" i="3"/>
  <c r="J687" i="3"/>
  <c r="M687" i="3"/>
  <c r="N689" i="3"/>
  <c r="O688" i="3"/>
  <c r="J688" i="3" l="1"/>
  <c r="M688" i="3"/>
  <c r="L688" i="3"/>
  <c r="K688" i="3"/>
  <c r="N690" i="3"/>
  <c r="O689" i="3"/>
  <c r="L689" i="3" l="1"/>
  <c r="K689" i="3"/>
  <c r="J689" i="3"/>
  <c r="M689" i="3"/>
  <c r="N691" i="3"/>
  <c r="O690" i="3"/>
  <c r="J690" i="3" l="1"/>
  <c r="M690" i="3"/>
  <c r="L690" i="3"/>
  <c r="K690" i="3"/>
  <c r="N692" i="3"/>
  <c r="O691" i="3"/>
  <c r="L691" i="3" l="1"/>
  <c r="K691" i="3"/>
  <c r="J691" i="3"/>
  <c r="M691" i="3"/>
  <c r="N693" i="3"/>
  <c r="O692" i="3"/>
  <c r="J692" i="3" l="1"/>
  <c r="M692" i="3"/>
  <c r="L692" i="3"/>
  <c r="K692" i="3"/>
  <c r="N694" i="3"/>
  <c r="O693" i="3"/>
  <c r="L693" i="3" l="1"/>
  <c r="K693" i="3"/>
  <c r="J693" i="3"/>
  <c r="M693" i="3"/>
  <c r="N695" i="3"/>
  <c r="O694" i="3"/>
  <c r="N696" i="3" l="1"/>
  <c r="O695" i="3"/>
  <c r="J694" i="3"/>
  <c r="M694" i="3"/>
  <c r="L694" i="3"/>
  <c r="K694" i="3"/>
  <c r="L695" i="3" l="1"/>
  <c r="K695" i="3"/>
  <c r="J695" i="3"/>
  <c r="M695" i="3"/>
  <c r="N697" i="3"/>
  <c r="O696" i="3"/>
  <c r="J696" i="3" l="1"/>
  <c r="M696" i="3"/>
  <c r="L696" i="3"/>
  <c r="K696" i="3"/>
  <c r="N698" i="3"/>
  <c r="O697" i="3"/>
  <c r="L697" i="3" l="1"/>
  <c r="K697" i="3"/>
  <c r="J697" i="3"/>
  <c r="M697" i="3"/>
  <c r="N699" i="3"/>
  <c r="O698" i="3"/>
  <c r="J698" i="3" l="1"/>
  <c r="M698" i="3"/>
  <c r="L698" i="3"/>
  <c r="K698" i="3"/>
  <c r="N700" i="3"/>
  <c r="O699" i="3"/>
  <c r="L699" i="3" l="1"/>
  <c r="K699" i="3"/>
  <c r="J699" i="3"/>
  <c r="M699" i="3"/>
  <c r="N701" i="3"/>
  <c r="O700" i="3"/>
  <c r="J700" i="3" l="1"/>
  <c r="M700" i="3"/>
  <c r="L700" i="3"/>
  <c r="K700" i="3"/>
  <c r="N702" i="3"/>
  <c r="O701" i="3"/>
  <c r="L701" i="3" l="1"/>
  <c r="K701" i="3"/>
  <c r="J701" i="3"/>
  <c r="M701" i="3"/>
  <c r="N703" i="3"/>
  <c r="O702" i="3"/>
  <c r="J702" i="3" l="1"/>
  <c r="M702" i="3"/>
  <c r="L702" i="3"/>
  <c r="K702" i="3"/>
  <c r="N704" i="3"/>
  <c r="O703" i="3"/>
  <c r="L703" i="3" l="1"/>
  <c r="K703" i="3"/>
  <c r="J703" i="3"/>
  <c r="M703" i="3"/>
  <c r="N705" i="3"/>
  <c r="O704" i="3"/>
  <c r="L704" i="3" l="1"/>
  <c r="J704" i="3"/>
  <c r="M704" i="3"/>
  <c r="K704" i="3"/>
  <c r="N706" i="3"/>
  <c r="O705" i="3"/>
  <c r="J705" i="3" l="1"/>
  <c r="M705" i="3"/>
  <c r="L705" i="3"/>
  <c r="K705" i="3"/>
  <c r="N707" i="3"/>
  <c r="O706" i="3"/>
  <c r="L706" i="3" l="1"/>
  <c r="M706" i="3"/>
  <c r="K706" i="3"/>
  <c r="J706" i="3"/>
  <c r="N708" i="3"/>
  <c r="O707" i="3"/>
  <c r="J707" i="3" l="1"/>
  <c r="M707" i="3"/>
  <c r="L707" i="3"/>
  <c r="K707" i="3"/>
  <c r="N709" i="3"/>
  <c r="O708" i="3"/>
  <c r="L708" i="3" l="1"/>
  <c r="M708" i="3"/>
  <c r="K708" i="3"/>
  <c r="J708" i="3"/>
  <c r="N710" i="3"/>
  <c r="O709" i="3"/>
  <c r="J709" i="3" l="1"/>
  <c r="L709" i="3"/>
  <c r="K709" i="3"/>
  <c r="M709" i="3"/>
  <c r="N711" i="3"/>
  <c r="O710" i="3"/>
  <c r="L710" i="3" l="1"/>
  <c r="K710" i="3"/>
  <c r="J710" i="3"/>
  <c r="M710" i="3"/>
  <c r="N712" i="3"/>
  <c r="O711" i="3"/>
  <c r="J711" i="3" l="1"/>
  <c r="K711" i="3"/>
  <c r="M711" i="3"/>
  <c r="L711" i="3"/>
  <c r="N713" i="3"/>
  <c r="O712" i="3"/>
  <c r="L712" i="3" l="1"/>
  <c r="J712" i="3"/>
  <c r="M712" i="3"/>
  <c r="K712" i="3"/>
  <c r="O713" i="3"/>
  <c r="N714" i="3"/>
  <c r="J713" i="3" l="1"/>
  <c r="M713" i="3"/>
  <c r="L713" i="3"/>
  <c r="K713" i="3"/>
  <c r="N715" i="3"/>
  <c r="O714" i="3"/>
  <c r="M714" i="3" l="1"/>
  <c r="L714" i="3"/>
  <c r="J714" i="3"/>
  <c r="K714" i="3"/>
  <c r="O715" i="3"/>
  <c r="N716" i="3"/>
  <c r="N717" i="3" l="1"/>
  <c r="O716" i="3"/>
  <c r="K715" i="3"/>
  <c r="J715" i="3"/>
  <c r="L715" i="3"/>
  <c r="M715" i="3"/>
  <c r="M716" i="3" l="1"/>
  <c r="L716" i="3"/>
  <c r="K716" i="3"/>
  <c r="J716" i="3"/>
  <c r="O717" i="3"/>
  <c r="N718" i="3"/>
  <c r="N719" i="3" l="1"/>
  <c r="O718" i="3"/>
  <c r="K717" i="3"/>
  <c r="J717" i="3"/>
  <c r="M717" i="3"/>
  <c r="L717" i="3"/>
  <c r="M718" i="3" l="1"/>
  <c r="L718" i="3"/>
  <c r="K718" i="3"/>
  <c r="J718" i="3"/>
  <c r="O719" i="3"/>
  <c r="N720" i="3"/>
  <c r="N721" i="3" l="1"/>
  <c r="O720" i="3"/>
  <c r="K719" i="3"/>
  <c r="J719" i="3"/>
  <c r="M719" i="3"/>
  <c r="L719" i="3"/>
  <c r="M720" i="3" l="1"/>
  <c r="L720" i="3"/>
  <c r="K720" i="3"/>
  <c r="J720" i="3"/>
  <c r="O721" i="3"/>
  <c r="N722" i="3"/>
  <c r="N723" i="3" l="1"/>
  <c r="O722" i="3"/>
  <c r="K721" i="3"/>
  <c r="J721" i="3"/>
  <c r="M721" i="3"/>
  <c r="L721" i="3"/>
  <c r="M722" i="3" l="1"/>
  <c r="L722" i="3"/>
  <c r="K722" i="3"/>
  <c r="J722" i="3"/>
  <c r="O723" i="3"/>
  <c r="N724" i="3"/>
  <c r="N725" i="3" l="1"/>
  <c r="O724" i="3"/>
  <c r="K723" i="3"/>
  <c r="J723" i="3"/>
  <c r="M723" i="3"/>
  <c r="L723" i="3"/>
  <c r="M724" i="3" l="1"/>
  <c r="L724" i="3"/>
  <c r="K724" i="3"/>
  <c r="J724" i="3"/>
  <c r="O725" i="3"/>
  <c r="N726" i="3"/>
  <c r="N727" i="3" l="1"/>
  <c r="O726" i="3"/>
  <c r="K725" i="3"/>
  <c r="J725" i="3"/>
  <c r="M725" i="3"/>
  <c r="L725" i="3"/>
  <c r="M726" i="3" l="1"/>
  <c r="L726" i="3"/>
  <c r="K726" i="3"/>
  <c r="J726" i="3"/>
  <c r="O727" i="3"/>
  <c r="N728" i="3"/>
  <c r="N729" i="3" l="1"/>
  <c r="O728" i="3"/>
  <c r="K727" i="3"/>
  <c r="J727" i="3"/>
  <c r="M727" i="3"/>
  <c r="L727" i="3"/>
  <c r="M728" i="3" l="1"/>
  <c r="L728" i="3"/>
  <c r="K728" i="3"/>
  <c r="J728" i="3"/>
  <c r="O729" i="3"/>
  <c r="N730" i="3"/>
  <c r="N731" i="3" l="1"/>
  <c r="O730" i="3"/>
  <c r="K729" i="3"/>
  <c r="J729" i="3"/>
  <c r="M729" i="3"/>
  <c r="L729" i="3"/>
  <c r="M730" i="3" l="1"/>
  <c r="L730" i="3"/>
  <c r="K730" i="3"/>
  <c r="J730" i="3"/>
  <c r="O731" i="3"/>
  <c r="N732" i="3"/>
  <c r="N733" i="3" l="1"/>
  <c r="O732" i="3"/>
  <c r="K731" i="3"/>
  <c r="J731" i="3"/>
  <c r="M731" i="3"/>
  <c r="L731" i="3"/>
  <c r="M732" i="3" l="1"/>
  <c r="L732" i="3"/>
  <c r="K732" i="3"/>
  <c r="J732" i="3"/>
  <c r="O733" i="3"/>
  <c r="N734" i="3"/>
  <c r="N735" i="3" l="1"/>
  <c r="O734" i="3"/>
  <c r="K733" i="3"/>
  <c r="J733" i="3"/>
  <c r="M733" i="3"/>
  <c r="L733" i="3"/>
  <c r="M734" i="3" l="1"/>
  <c r="L734" i="3"/>
  <c r="K734" i="3"/>
  <c r="J734" i="3"/>
  <c r="O735" i="3"/>
  <c r="N736" i="3"/>
  <c r="N737" i="3" l="1"/>
  <c r="O736" i="3"/>
  <c r="K735" i="3"/>
  <c r="J735" i="3"/>
  <c r="M735" i="3"/>
  <c r="L735" i="3"/>
  <c r="M736" i="3" l="1"/>
  <c r="L736" i="3"/>
  <c r="K736" i="3"/>
  <c r="J736" i="3"/>
  <c r="O737" i="3"/>
  <c r="N738" i="3"/>
  <c r="N739" i="3" l="1"/>
  <c r="O738" i="3"/>
  <c r="K737" i="3"/>
  <c r="J737" i="3"/>
  <c r="M737" i="3"/>
  <c r="L737" i="3"/>
  <c r="M738" i="3" l="1"/>
  <c r="L738" i="3"/>
  <c r="K738" i="3"/>
  <c r="J738" i="3"/>
  <c r="O739" i="3"/>
  <c r="N740" i="3"/>
  <c r="N741" i="3" l="1"/>
  <c r="O740" i="3"/>
  <c r="K739" i="3"/>
  <c r="J739" i="3"/>
  <c r="M739" i="3"/>
  <c r="L739" i="3"/>
  <c r="M740" i="3" l="1"/>
  <c r="L740" i="3"/>
  <c r="K740" i="3"/>
  <c r="J740" i="3"/>
  <c r="O741" i="3"/>
  <c r="N742" i="3"/>
  <c r="N743" i="3" l="1"/>
  <c r="O742" i="3"/>
  <c r="K741" i="3"/>
  <c r="J741" i="3"/>
  <c r="M741" i="3"/>
  <c r="L741" i="3"/>
  <c r="M742" i="3" l="1"/>
  <c r="L742" i="3"/>
  <c r="K742" i="3"/>
  <c r="J742" i="3"/>
  <c r="O743" i="3"/>
  <c r="N744" i="3"/>
  <c r="N745" i="3" l="1"/>
  <c r="O744" i="3"/>
  <c r="K743" i="3"/>
  <c r="J743" i="3"/>
  <c r="M743" i="3"/>
  <c r="L743" i="3"/>
  <c r="M744" i="3" l="1"/>
  <c r="L744" i="3"/>
  <c r="K744" i="3"/>
  <c r="J744" i="3"/>
  <c r="O745" i="3"/>
  <c r="N746" i="3"/>
  <c r="N747" i="3" l="1"/>
  <c r="O746" i="3"/>
  <c r="K745" i="3"/>
  <c r="J745" i="3"/>
  <c r="M745" i="3"/>
  <c r="L745" i="3"/>
  <c r="M746" i="3" l="1"/>
  <c r="L746" i="3"/>
  <c r="K746" i="3"/>
  <c r="J746" i="3"/>
  <c r="O747" i="3"/>
  <c r="N748" i="3"/>
  <c r="N749" i="3" l="1"/>
  <c r="O748" i="3"/>
  <c r="K747" i="3"/>
  <c r="J747" i="3"/>
  <c r="M747" i="3"/>
  <c r="L747" i="3"/>
  <c r="M748" i="3" l="1"/>
  <c r="L748" i="3"/>
  <c r="K748" i="3"/>
  <c r="J748" i="3"/>
  <c r="O749" i="3"/>
  <c r="N750" i="3"/>
  <c r="N751" i="3" l="1"/>
  <c r="O750" i="3"/>
  <c r="K749" i="3"/>
  <c r="J749" i="3"/>
  <c r="M749" i="3"/>
  <c r="L749" i="3"/>
  <c r="M750" i="3" l="1"/>
  <c r="L750" i="3"/>
  <c r="K750" i="3"/>
  <c r="J750" i="3"/>
  <c r="O751" i="3"/>
  <c r="N752" i="3"/>
  <c r="N753" i="3" l="1"/>
  <c r="O753" i="3" s="1"/>
  <c r="O752" i="3"/>
  <c r="K751" i="3"/>
  <c r="J751" i="3"/>
  <c r="M751" i="3"/>
  <c r="L751" i="3"/>
  <c r="M752" i="3" l="1"/>
  <c r="L752" i="3"/>
  <c r="K752" i="3"/>
  <c r="J752" i="3"/>
  <c r="K753" i="3"/>
  <c r="J753" i="3"/>
  <c r="M753" i="3"/>
  <c r="L753" i="3"/>
  <c r="Q8" i="2"/>
  <c r="Q27" i="2" s="1"/>
  <c r="G8" i="2" s="1"/>
  <c r="H8" i="2" l="1"/>
  <c r="J8" i="2" s="1"/>
  <c r="J26" i="2" s="1"/>
  <c r="C31" i="2" s="1"/>
  <c r="D31" i="2" s="1"/>
  <c r="K8" i="2" l="1"/>
  <c r="E40" i="3"/>
  <c r="D40" i="3"/>
  <c r="G40" i="3"/>
  <c r="F40" i="3"/>
  <c r="D41" i="3" l="1"/>
  <c r="D42" i="3" s="1"/>
  <c r="F41" i="3"/>
  <c r="F42" i="3" s="1"/>
  <c r="G41" i="3"/>
  <c r="G42" i="3" s="1"/>
  <c r="E41" i="3"/>
  <c r="E42" i="3" s="1"/>
</calcChain>
</file>

<file path=xl/sharedStrings.xml><?xml version="1.0" encoding="utf-8"?>
<sst xmlns="http://schemas.openxmlformats.org/spreadsheetml/2006/main" count="208" uniqueCount="109">
  <si>
    <t>Coastal South Carolina LID Compliance Spreadsheet</t>
  </si>
  <si>
    <t>Rv Coefficients</t>
  </si>
  <si>
    <t>data input cells</t>
  </si>
  <si>
    <t>A soils</t>
  </si>
  <si>
    <t>B Soils</t>
  </si>
  <si>
    <t>C Soils</t>
  </si>
  <si>
    <t>D Soils</t>
  </si>
  <si>
    <t>calculation cells</t>
  </si>
  <si>
    <t>Forest/Open Space</t>
  </si>
  <si>
    <t>constant values</t>
  </si>
  <si>
    <t>Managed Turf</t>
  </si>
  <si>
    <t>Impervious Cover</t>
  </si>
  <si>
    <t>Site Data</t>
  </si>
  <si>
    <t>Site Name:</t>
  </si>
  <si>
    <t>Indicate Pre-Development Land Cover and Runoff Curve Numbers in the Site's Disturbed Area</t>
  </si>
  <si>
    <t>Area (acres)</t>
  </si>
  <si>
    <t>Cover Type</t>
  </si>
  <si>
    <t>Soil Type A</t>
  </si>
  <si>
    <t>CN</t>
  </si>
  <si>
    <t>Soil Type B</t>
  </si>
  <si>
    <t>Soil Type C</t>
  </si>
  <si>
    <t>Soil Type D</t>
  </si>
  <si>
    <t>Total</t>
  </si>
  <si>
    <t>% Cover</t>
  </si>
  <si>
    <t>Rv</t>
  </si>
  <si>
    <t>Forest Cover/Open Space</t>
  </si>
  <si>
    <t>Turf Cover</t>
  </si>
  <si>
    <t>Indicate Post-Development Land Cover in the Site's Disturbed Area</t>
  </si>
  <si>
    <t>*</t>
  </si>
  <si>
    <t>Is Site Located Within 1/2 Mile of a Coastal Receiving Water?</t>
  </si>
  <si>
    <t>No</t>
  </si>
  <si>
    <t>Is Site Located Within 1,000 sf of a Shellfish Bed?</t>
  </si>
  <si>
    <t>Is Site Within a Regulated SMS4?</t>
  </si>
  <si>
    <t>Resulting Rules for Stormwater Treatment and Runoff Reduction</t>
  </si>
  <si>
    <t>Treatment Volume (cf)</t>
  </si>
  <si>
    <t>Equivalent Design Storm (in.)</t>
  </si>
  <si>
    <t>Treatment Mechanism</t>
  </si>
  <si>
    <t>Treatment Volume</t>
  </si>
  <si>
    <t>Practice-Dependent Water Quality Volumes (For State Regulations)</t>
  </si>
  <si>
    <t>LID Practices and Infiltration</t>
  </si>
  <si>
    <t>Ponds with a Permanent Pool</t>
  </si>
  <si>
    <t>Ponds without a Permanent Pool</t>
  </si>
  <si>
    <t>Yes</t>
  </si>
  <si>
    <t>BMPs</t>
  </si>
  <si>
    <t>Forest Cover Draining to BMP</t>
  </si>
  <si>
    <t>Turf Cover Draining to BMP</t>
  </si>
  <si>
    <t>Impervious Cover Draining to BMP</t>
  </si>
  <si>
    <t>Sv Provided by BMP
(cubic feet)</t>
  </si>
  <si>
    <t>Water Quality Credits (cf)</t>
  </si>
  <si>
    <t>Downstream BMP</t>
  </si>
  <si>
    <t>Downstream Runoff</t>
  </si>
  <si>
    <t>Area 
(acres)</t>
  </si>
  <si>
    <t>Volume from Direct Drainage</t>
  </si>
  <si>
    <t>Volume from Upstream Practices</t>
  </si>
  <si>
    <t>Total Volume Captured by BMP</t>
  </si>
  <si>
    <t>Credit</t>
  </si>
  <si>
    <t>Volume Credited</t>
  </si>
  <si>
    <t>Remaining Water Quality Volume</t>
  </si>
  <si>
    <t>Bioretention - Enhanced</t>
  </si>
  <si>
    <t>Bioretention - Standard</t>
  </si>
  <si>
    <t>Permeable Pavement - Infiltration</t>
  </si>
  <si>
    <t>Permeable Pavement - Standard</t>
  </si>
  <si>
    <t>Infiltration</t>
  </si>
  <si>
    <t>Green Roof</t>
  </si>
  <si>
    <t>Rainwater Harvesting</t>
  </si>
  <si>
    <t>Disconnection to A/B or Amended Soils</t>
  </si>
  <si>
    <t>Disconnection to C/D Soils</t>
  </si>
  <si>
    <t>Disconnection to Forest Cover/Open Space</t>
  </si>
  <si>
    <t>Grass Channel in A/B or Amended Soils</t>
  </si>
  <si>
    <t>Grass Channel in C/D Soils</t>
  </si>
  <si>
    <t>Dry Swale</t>
  </si>
  <si>
    <t>Wet Swale</t>
  </si>
  <si>
    <t>Two-Stage Ditch</t>
  </si>
  <si>
    <t>Regenerative Stormwater Conveyance (RSC)</t>
  </si>
  <si>
    <t>Filtration</t>
  </si>
  <si>
    <t>Dry Detention Practice</t>
  </si>
  <si>
    <t>Wet Detention Pond</t>
  </si>
  <si>
    <t>Wetland</t>
  </si>
  <si>
    <t>Runoff Reduction Values</t>
  </si>
  <si>
    <t>Totals</t>
  </si>
  <si>
    <t>Target Water Quality Volume (cf)</t>
  </si>
  <si>
    <t>Water Quality Volume (cf)</t>
  </si>
  <si>
    <t>Water Quality Volume Target</t>
  </si>
  <si>
    <t>Downstream Options</t>
  </si>
  <si>
    <t>Channel and Flood Protection Calculations</t>
  </si>
  <si>
    <t>v (in)</t>
  </si>
  <si>
    <t>S</t>
  </si>
  <si>
    <t>2-year storm</t>
  </si>
  <si>
    <t>10-year storm</t>
  </si>
  <si>
    <t>25-year storm</t>
  </si>
  <si>
    <t>100-year storm</t>
  </si>
  <si>
    <t>Target Rainfall Event (in)</t>
  </si>
  <si>
    <t>Site Area (acres)</t>
  </si>
  <si>
    <t>Based on the use of stormwater BMPs, the spreadsheet calculates an adjusted Runoff Volume and Adjusted Curve Number.</t>
  </si>
  <si>
    <t>Pre-Development Conditions</t>
  </si>
  <si>
    <t>Land Area</t>
  </si>
  <si>
    <t>A Soils</t>
  </si>
  <si>
    <t>Forest Cover</t>
  </si>
  <si>
    <t>Area (ac)</t>
  </si>
  <si>
    <t>Weighted CN</t>
  </si>
  <si>
    <t>Post-Development Conditions</t>
  </si>
  <si>
    <t>Pre-Development Runoff Volume (in)</t>
  </si>
  <si>
    <t>Post Development Runoff Volume (in) with no BMPs</t>
  </si>
  <si>
    <t>Post-Development Runoff Volume (in) with BMPs</t>
  </si>
  <si>
    <t>Adjusted CN</t>
  </si>
  <si>
    <t>Additional Detention Required?</t>
  </si>
  <si>
    <t>*Only if required by local government.</t>
  </si>
  <si>
    <t>Target Achieved?</t>
  </si>
  <si>
    <t>Storage Volume Provided by BMPs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</si>
</sst>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00"/>
    <numFmt numFmtId="166" formatCode="0.000"/>
  </numFmts>
  <fonts count="29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8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wrapText="1"/>
    </xf>
    <xf numFmtId="0" fontId="19" fillId="0" borderId="10" xfId="0" applyFont="1" applyFill="1" applyBorder="1" applyAlignment="1" applyProtection="1">
      <alignment horizontal="center"/>
    </xf>
    <xf numFmtId="0" fontId="19" fillId="33" borderId="0" xfId="0" applyFont="1" applyFill="1" applyProtection="1"/>
    <xf numFmtId="0" fontId="20" fillId="0" borderId="0" xfId="0" applyFont="1" applyProtection="1"/>
    <xf numFmtId="0" fontId="19" fillId="0" borderId="0" xfId="0" applyFont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0" fontId="19" fillId="34" borderId="0" xfId="0" applyFont="1" applyFill="1" applyProtection="1"/>
    <xf numFmtId="2" fontId="20" fillId="35" borderId="10" xfId="0" applyNumberFormat="1" applyFont="1" applyFill="1" applyBorder="1" applyAlignment="1" applyProtection="1">
      <alignment horizontal="center"/>
    </xf>
    <xf numFmtId="2" fontId="19" fillId="35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/>
    <xf numFmtId="0" fontId="22" fillId="0" borderId="0" xfId="0" applyFo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>
      <protection locked="0"/>
    </xf>
    <xf numFmtId="0" fontId="19" fillId="0" borderId="0" xfId="0" applyFont="1" applyProtection="1"/>
    <xf numFmtId="0" fontId="27" fillId="0" borderId="0" xfId="0" applyFont="1" applyBorder="1" applyAlignment="1" applyProtection="1"/>
    <xf numFmtId="0" fontId="19" fillId="0" borderId="18" xfId="0" applyFont="1" applyBorder="1" applyProtection="1"/>
    <xf numFmtId="0" fontId="0" fillId="0" borderId="19" xfId="0" applyBorder="1" applyProtection="1"/>
    <xf numFmtId="0" fontId="0" fillId="0" borderId="20" xfId="0" applyBorder="1" applyAlignment="1" applyProtection="1">
      <alignment horizontal="center"/>
    </xf>
    <xf numFmtId="0" fontId="0" fillId="0" borderId="19" xfId="0" applyFill="1" applyBorder="1" applyProtection="1"/>
    <xf numFmtId="0" fontId="19" fillId="0" borderId="21" xfId="0" applyFont="1" applyBorder="1" applyProtection="1"/>
    <xf numFmtId="0" fontId="20" fillId="0" borderId="22" xfId="0" applyFont="1" applyBorder="1" applyProtection="1"/>
    <xf numFmtId="4" fontId="0" fillId="33" borderId="23" xfId="0" applyNumberFormat="1" applyFill="1" applyBorder="1" applyAlignment="1" applyProtection="1">
      <alignment horizontal="center"/>
      <protection locked="0"/>
    </xf>
    <xf numFmtId="1" fontId="20" fillId="35" borderId="10" xfId="0" applyNumberFormat="1" applyFont="1" applyFill="1" applyBorder="1" applyAlignment="1" applyProtection="1">
      <alignment horizontal="center"/>
    </xf>
    <xf numFmtId="4" fontId="0" fillId="36" borderId="23" xfId="0" applyNumberFormat="1" applyFill="1" applyBorder="1" applyAlignment="1" applyProtection="1">
      <alignment horizontal="center"/>
    </xf>
    <xf numFmtId="9" fontId="20" fillId="34" borderId="12" xfId="2" applyFont="1" applyFill="1" applyBorder="1" applyAlignment="1" applyProtection="1">
      <alignment horizontal="center"/>
    </xf>
    <xf numFmtId="0" fontId="20" fillId="0" borderId="22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0" fillId="0" borderId="25" xfId="0" applyFill="1" applyBorder="1" applyProtection="1"/>
    <xf numFmtId="4" fontId="0" fillId="34" borderId="26" xfId="0" applyNumberFormat="1" applyFill="1" applyBorder="1" applyAlignment="1" applyProtection="1">
      <alignment horizontal="center"/>
    </xf>
    <xf numFmtId="4" fontId="0" fillId="34" borderId="27" xfId="0" applyNumberFormat="1" applyFill="1" applyBorder="1" applyAlignment="1" applyProtection="1">
      <alignment horizontal="center"/>
    </xf>
    <xf numFmtId="4" fontId="0" fillId="36" borderId="26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20" fillId="0" borderId="19" xfId="0" applyFont="1" applyBorder="1" applyProtection="1"/>
    <xf numFmtId="0" fontId="20" fillId="0" borderId="0" xfId="0" applyFont="1" applyFill="1" applyProtection="1"/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28" fillId="0" borderId="0" xfId="0" applyFont="1" applyProtection="1"/>
    <xf numFmtId="1" fontId="19" fillId="0" borderId="0" xfId="0" applyNumberFormat="1" applyFont="1" applyAlignment="1" applyProtection="1">
      <alignment wrapText="1"/>
    </xf>
    <xf numFmtId="0" fontId="0" fillId="0" borderId="0" xfId="0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20" fillId="0" borderId="0" xfId="0" applyFont="1" applyFill="1" applyBorder="1" applyAlignment="1" applyProtection="1"/>
    <xf numFmtId="0" fontId="23" fillId="0" borderId="0" xfId="0" applyFont="1" applyFill="1" applyBorder="1" applyProtection="1"/>
    <xf numFmtId="0" fontId="20" fillId="0" borderId="0" xfId="0" applyFont="1" applyFill="1" applyBorder="1" applyProtection="1"/>
    <xf numFmtId="2" fontId="20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1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Protection="1"/>
    <xf numFmtId="9" fontId="18" fillId="0" borderId="0" xfId="2" applyFont="1" applyProtection="1"/>
    <xf numFmtId="1" fontId="20" fillId="0" borderId="0" xfId="0" applyNumberFormat="1" applyFont="1" applyAlignment="1" applyProtection="1">
      <alignment wrapText="1"/>
    </xf>
    <xf numFmtId="3" fontId="20" fillId="0" borderId="0" xfId="0" applyNumberFormat="1" applyFont="1" applyProtection="1"/>
    <xf numFmtId="0" fontId="20" fillId="0" borderId="0" xfId="0" applyFont="1" applyBorder="1" applyProtection="1"/>
    <xf numFmtId="9" fontId="20" fillId="0" borderId="0" xfId="2" applyFont="1" applyProtection="1"/>
    <xf numFmtId="0" fontId="23" fillId="0" borderId="0" xfId="0" applyFont="1" applyProtection="1"/>
    <xf numFmtId="3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vertical="center"/>
    </xf>
    <xf numFmtId="1" fontId="20" fillId="0" borderId="0" xfId="0" applyNumberFormat="1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9" fontId="20" fillId="0" borderId="0" xfId="2" applyFont="1" applyAlignment="1" applyProtection="1">
      <alignment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1" fontId="19" fillId="0" borderId="10" xfId="0" applyNumberFormat="1" applyFont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20" fillId="0" borderId="10" xfId="0" applyFont="1" applyBorder="1" applyAlignment="1" applyProtection="1">
      <alignment vertical="center" wrapText="1"/>
    </xf>
    <xf numFmtId="0" fontId="20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vertical="center" wrapText="1"/>
    </xf>
    <xf numFmtId="0" fontId="19" fillId="0" borderId="23" xfId="0" applyFont="1" applyBorder="1" applyAlignment="1" applyProtection="1">
      <alignment horizontal="left" vertical="center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20" fillId="34" borderId="10" xfId="0" applyNumberFormat="1" applyFont="1" applyFill="1" applyBorder="1" applyAlignment="1" applyProtection="1">
      <alignment horizontal="center" vertical="center"/>
    </xf>
    <xf numFmtId="3" fontId="0" fillId="34" borderId="10" xfId="0" applyNumberFormat="1" applyFill="1" applyBorder="1" applyAlignment="1" applyProtection="1">
      <alignment horizontal="center" vertical="center"/>
    </xf>
    <xf numFmtId="9" fontId="0" fillId="36" borderId="10" xfId="0" applyNumberFormat="1" applyFill="1" applyBorder="1" applyAlignment="1" applyProtection="1">
      <alignment horizontal="center" vertical="center" wrapText="1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37" xfId="0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left" vertical="center"/>
    </xf>
    <xf numFmtId="4" fontId="0" fillId="33" borderId="38" xfId="0" applyNumberFormat="1" applyFill="1" applyBorder="1" applyAlignment="1" applyProtection="1">
      <alignment horizontal="center" vertical="center"/>
      <protection locked="0"/>
    </xf>
    <xf numFmtId="3" fontId="0" fillId="34" borderId="38" xfId="0" applyNumberFormat="1" applyFill="1" applyBorder="1" applyAlignment="1" applyProtection="1">
      <alignment horizontal="center" vertical="center"/>
    </xf>
    <xf numFmtId="3" fontId="20" fillId="34" borderId="38" xfId="0" applyNumberFormat="1" applyFont="1" applyFill="1" applyBorder="1" applyAlignment="1" applyProtection="1">
      <alignment horizontal="center" vertical="center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1" fontId="0" fillId="0" borderId="29" xfId="0" applyNumberFormat="1" applyBorder="1" applyProtection="1"/>
    <xf numFmtId="3" fontId="0" fillId="0" borderId="29" xfId="0" applyNumberFormat="1" applyBorder="1" applyAlignment="1" applyProtection="1">
      <alignment horizontal="center"/>
    </xf>
    <xf numFmtId="0" fontId="0" fillId="0" borderId="29" xfId="0" applyBorder="1" applyProtection="1"/>
    <xf numFmtId="3" fontId="0" fillId="0" borderId="29" xfId="0" applyNumberFormat="1" applyFill="1" applyBorder="1" applyAlignment="1" applyProtection="1">
      <alignment horizontal="center" vertical="center"/>
    </xf>
    <xf numFmtId="3" fontId="0" fillId="0" borderId="29" xfId="0" applyNumberFormat="1" applyBorder="1" applyProtection="1"/>
    <xf numFmtId="9" fontId="18" fillId="0" borderId="0" xfId="2" applyFont="1"/>
    <xf numFmtId="1" fontId="19" fillId="0" borderId="0" xfId="0" applyNumberFormat="1" applyFont="1" applyProtection="1"/>
    <xf numFmtId="3" fontId="19" fillId="0" borderId="0" xfId="0" applyNumberFormat="1" applyFont="1" applyProtection="1"/>
    <xf numFmtId="0" fontId="19" fillId="0" borderId="0" xfId="0" applyFont="1" applyBorder="1" applyProtection="1"/>
    <xf numFmtId="9" fontId="19" fillId="0" borderId="0" xfId="2" applyFont="1" applyProtection="1"/>
    <xf numFmtId="1" fontId="0" fillId="0" borderId="0" xfId="0" applyNumberFormat="1" applyBorder="1" applyAlignment="1" applyProtection="1">
      <alignment horizontal="center" wrapText="1"/>
    </xf>
    <xf numFmtId="4" fontId="19" fillId="34" borderId="12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0" fillId="0" borderId="0" xfId="0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1" fontId="28" fillId="0" borderId="0" xfId="0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right"/>
    </xf>
    <xf numFmtId="0" fontId="20" fillId="0" borderId="39" xfId="0" applyFont="1" applyBorder="1" applyAlignment="1" applyProtection="1">
      <alignment horizontal="center"/>
    </xf>
    <xf numFmtId="1" fontId="19" fillId="0" borderId="29" xfId="0" applyNumberFormat="1" applyFont="1" applyBorder="1" applyAlignment="1" applyProtection="1">
      <alignment horizontal="center" vertical="center" wrapText="1"/>
    </xf>
    <xf numFmtId="1" fontId="19" fillId="0" borderId="40" xfId="0" applyNumberFormat="1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/>
    </xf>
    <xf numFmtId="3" fontId="20" fillId="37" borderId="38" xfId="0" applyNumberFormat="1" applyFont="1" applyFill="1" applyBorder="1" applyAlignment="1" applyProtection="1">
      <alignment horizontal="center" vertical="center" wrapText="1"/>
    </xf>
    <xf numFmtId="1" fontId="20" fillId="37" borderId="2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 wrapText="1"/>
    </xf>
    <xf numFmtId="1" fontId="19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1" fontId="19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Alignment="1" applyProtection="1">
      <alignment horizontal="left"/>
    </xf>
    <xf numFmtId="3" fontId="20" fillId="0" borderId="0" xfId="0" applyNumberFormat="1" applyFont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wrapText="1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 wrapText="1"/>
    </xf>
    <xf numFmtId="3" fontId="0" fillId="0" borderId="0" xfId="0" applyNumberFormat="1" applyFill="1" applyBorder="1" applyProtection="1"/>
    <xf numFmtId="9" fontId="18" fillId="0" borderId="0" xfId="2" applyFont="1" applyFill="1" applyBorder="1" applyProtection="1"/>
    <xf numFmtId="3" fontId="19" fillId="0" borderId="0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20" fillId="0" borderId="0" xfId="0" applyFont="1" applyBorder="1" applyAlignment="1" applyProtection="1"/>
    <xf numFmtId="1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9" fontId="18" fillId="0" borderId="0" xfId="2" applyFont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43" fontId="0" fillId="0" borderId="0" xfId="0" applyNumberFormat="1" applyBorder="1" applyProtection="1"/>
    <xf numFmtId="1" fontId="0" fillId="0" borderId="0" xfId="0" applyNumberFormat="1" applyBorder="1" applyAlignme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9" fontId="18" fillId="0" borderId="0" xfId="2" applyFont="1" applyBorder="1" applyAlignment="1" applyProtection="1"/>
    <xf numFmtId="9" fontId="18" fillId="0" borderId="0" xfId="2" applyFont="1" applyAlignment="1" applyProtection="1"/>
    <xf numFmtId="0" fontId="21" fillId="0" borderId="0" xfId="0" applyFont="1" applyAlignment="1" applyProtection="1"/>
    <xf numFmtId="1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3" fontId="20" fillId="0" borderId="0" xfId="0" applyNumberFormat="1" applyFont="1" applyAlignment="1" applyProtection="1">
      <alignment horizontal="center" wrapText="1"/>
    </xf>
    <xf numFmtId="2" fontId="0" fillId="0" borderId="0" xfId="0" applyNumberFormat="1" applyProtection="1"/>
    <xf numFmtId="0" fontId="19" fillId="33" borderId="19" xfId="0" applyFont="1" applyFill="1" applyBorder="1" applyAlignment="1" applyProtection="1">
      <alignment horizontal="center"/>
      <protection locked="0"/>
    </xf>
    <xf numFmtId="0" fontId="19" fillId="33" borderId="32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2" fontId="0" fillId="33" borderId="26" xfId="0" applyNumberFormat="1" applyFill="1" applyBorder="1" applyAlignment="1" applyProtection="1">
      <alignment horizontal="center"/>
      <protection locked="0"/>
    </xf>
    <xf numFmtId="2" fontId="0" fillId="33" borderId="38" xfId="0" applyNumberFormat="1" applyFill="1" applyBorder="1" applyAlignment="1" applyProtection="1">
      <alignment horizontal="center"/>
      <protection locked="0"/>
    </xf>
    <xf numFmtId="2" fontId="0" fillId="33" borderId="27" xfId="0" applyNumberFormat="1" applyFill="1" applyBorder="1" applyAlignment="1" applyProtection="1">
      <alignment horizontal="center"/>
      <protection locked="0"/>
    </xf>
    <xf numFmtId="0" fontId="25" fillId="0" borderId="0" xfId="0" applyFont="1" applyBorder="1" applyProtection="1"/>
    <xf numFmtId="0" fontId="24" fillId="0" borderId="0" xfId="0" applyFont="1" applyBorder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4" fontId="20" fillId="34" borderId="10" xfId="0" applyNumberFormat="1" applyFont="1" applyFill="1" applyBorder="1" applyAlignment="1" applyProtection="1">
      <alignment horizontal="center"/>
    </xf>
    <xf numFmtId="165" fontId="25" fillId="0" borderId="0" xfId="0" applyNumberFormat="1" applyFont="1" applyBorder="1" applyAlignment="1" applyProtection="1">
      <alignment horizontal="center"/>
    </xf>
    <xf numFmtId="3" fontId="20" fillId="34" borderId="10" xfId="0" applyNumberFormat="1" applyFont="1" applyFill="1" applyBorder="1" applyAlignment="1" applyProtection="1">
      <alignment horizontal="center"/>
    </xf>
    <xf numFmtId="3" fontId="20" fillId="0" borderId="0" xfId="1" applyNumberFormat="1" applyFont="1" applyFill="1" applyBorder="1" applyAlignment="1" applyProtection="1">
      <alignment horizontal="center"/>
    </xf>
    <xf numFmtId="4" fontId="20" fillId="0" borderId="0" xfId="1" applyNumberFormat="1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19" fillId="0" borderId="42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20" fillId="0" borderId="45" xfId="0" applyFont="1" applyFill="1" applyBorder="1" applyAlignment="1" applyProtection="1">
      <alignment horizontal="center" wrapText="1"/>
    </xf>
    <xf numFmtId="164" fontId="20" fillId="34" borderId="32" xfId="0" applyNumberFormat="1" applyFont="1" applyFill="1" applyBorder="1" applyAlignment="1" applyProtection="1">
      <alignment horizontal="center"/>
    </xf>
    <xf numFmtId="164" fontId="20" fillId="34" borderId="20" xfId="0" applyNumberFormat="1" applyFont="1" applyFill="1" applyBorder="1" applyAlignment="1" applyProtection="1">
      <alignment horizontal="center"/>
    </xf>
    <xf numFmtId="0" fontId="20" fillId="0" borderId="46" xfId="0" applyFont="1" applyFill="1" applyBorder="1" applyAlignment="1" applyProtection="1">
      <alignment horizontal="center" wrapText="1"/>
    </xf>
    <xf numFmtId="1" fontId="20" fillId="36" borderId="38" xfId="0" applyNumberFormat="1" applyFont="1" applyFill="1" applyBorder="1" applyAlignment="1" applyProtection="1">
      <alignment horizontal="center"/>
      <protection locked="0"/>
    </xf>
    <xf numFmtId="1" fontId="20" fillId="36" borderId="2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/>
    <xf numFmtId="1" fontId="20" fillId="36" borderId="4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1" fontId="20" fillId="34" borderId="10" xfId="0" applyNumberFormat="1" applyFont="1" applyFill="1" applyBorder="1" applyAlignment="1" applyProtection="1">
      <alignment horizontal="center"/>
    </xf>
    <xf numFmtId="2" fontId="0" fillId="34" borderId="27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wrapText="1"/>
    </xf>
    <xf numFmtId="2" fontId="0" fillId="34" borderId="10" xfId="0" applyNumberForma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" fontId="19" fillId="34" borderId="10" xfId="0" applyNumberFormat="1" applyFont="1" applyFill="1" applyBorder="1" applyAlignment="1" applyProtection="1">
      <alignment horizontal="center"/>
    </xf>
    <xf numFmtId="1" fontId="0" fillId="36" borderId="10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wrapText="1"/>
    </xf>
    <xf numFmtId="0" fontId="19" fillId="0" borderId="0" xfId="0" applyFont="1" applyFill="1" applyProtection="1"/>
    <xf numFmtId="0" fontId="0" fillId="0" borderId="0" xfId="0" applyBorder="1" applyAlignment="1" applyProtection="1">
      <alignment horizontal="left" vertical="justify" wrapText="1"/>
    </xf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wrapText="1"/>
    </xf>
    <xf numFmtId="0" fontId="20" fillId="0" borderId="20" xfId="0" applyFont="1" applyBorder="1" applyAlignment="1" applyProtection="1">
      <alignment horizontal="center"/>
    </xf>
    <xf numFmtId="0" fontId="0" fillId="36" borderId="24" xfId="0" applyFill="1" applyBorder="1" applyAlignment="1" applyProtection="1">
      <alignment horizontal="center"/>
    </xf>
    <xf numFmtId="2" fontId="0" fillId="36" borderId="27" xfId="0" applyNumberFormat="1" applyFill="1" applyBorder="1" applyAlignment="1" applyProtection="1">
      <alignment horizontal="center"/>
    </xf>
    <xf numFmtId="9" fontId="20" fillId="34" borderId="38" xfId="2" applyFont="1" applyFill="1" applyBorder="1" applyAlignment="1" applyProtection="1">
      <alignment horizontal="center"/>
    </xf>
    <xf numFmtId="3" fontId="20" fillId="36" borderId="12" xfId="1" applyNumberFormat="1" applyFont="1" applyFill="1" applyBorder="1" applyAlignment="1" applyProtection="1">
      <alignment horizontal="center"/>
    </xf>
    <xf numFmtId="3" fontId="20" fillId="36" borderId="13" xfId="1" applyNumberFormat="1" applyFont="1" applyFill="1" applyBorder="1" applyAlignment="1" applyProtection="1">
      <alignment horizontal="center"/>
    </xf>
    <xf numFmtId="4" fontId="20" fillId="36" borderId="12" xfId="1" applyNumberFormat="1" applyFont="1" applyFill="1" applyBorder="1" applyAlignment="1" applyProtection="1">
      <alignment horizontal="center"/>
    </xf>
    <xf numFmtId="4" fontId="20" fillId="36" borderId="13" xfId="1" applyNumberFormat="1" applyFont="1" applyFill="1" applyBorder="1" applyAlignment="1" applyProtection="1">
      <alignment horizontal="center"/>
    </xf>
    <xf numFmtId="4" fontId="20" fillId="36" borderId="12" xfId="1" applyNumberFormat="1" applyFont="1" applyFill="1" applyBorder="1" applyAlignment="1" applyProtection="1">
      <alignment horizontal="center" wrapText="1"/>
    </xf>
    <xf numFmtId="4" fontId="20" fillId="36" borderId="13" xfId="1" applyNumberFormat="1" applyFont="1" applyFill="1" applyBorder="1" applyAlignment="1" applyProtection="1">
      <alignment horizontal="center" wrapText="1"/>
    </xf>
    <xf numFmtId="0" fontId="19" fillId="0" borderId="12" xfId="0" applyFont="1" applyFill="1" applyBorder="1" applyAlignment="1" applyProtection="1"/>
    <xf numFmtId="0" fontId="19" fillId="0" borderId="14" xfId="0" applyFont="1" applyFill="1" applyBorder="1" applyAlignment="1" applyProtection="1"/>
    <xf numFmtId="0" fontId="19" fillId="0" borderId="13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</xf>
    <xf numFmtId="1" fontId="19" fillId="0" borderId="0" xfId="0" applyNumberFormat="1" applyFont="1" applyAlignment="1" applyProtection="1">
      <alignment horizontal="center" wrapText="1"/>
    </xf>
    <xf numFmtId="1" fontId="19" fillId="0" borderId="28" xfId="0" applyNumberFormat="1" applyFont="1" applyBorder="1" applyAlignment="1" applyProtection="1">
      <alignment horizontal="center" wrapText="1"/>
    </xf>
    <xf numFmtId="3" fontId="20" fillId="36" borderId="12" xfId="1" applyNumberFormat="1" applyFont="1" applyFill="1" applyBorder="1" applyAlignment="1" applyProtection="1">
      <alignment horizontal="center" wrapText="1"/>
    </xf>
    <xf numFmtId="3" fontId="20" fillId="36" borderId="13" xfId="1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19" fillId="0" borderId="12" xfId="0" applyFont="1" applyFill="1" applyBorder="1" applyAlignment="1" applyProtection="1">
      <alignment horizontal="center"/>
    </xf>
    <xf numFmtId="0" fontId="19" fillId="0" borderId="14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4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0" fillId="33" borderId="12" xfId="0" applyFill="1" applyBorder="1" applyAlignment="1" applyProtection="1">
      <protection locked="0"/>
    </xf>
    <xf numFmtId="0" fontId="0" fillId="33" borderId="14" xfId="0" applyFill="1" applyBorder="1" applyAlignment="1" applyProtection="1">
      <protection locked="0"/>
    </xf>
    <xf numFmtId="0" fontId="0" fillId="33" borderId="13" xfId="0" applyFill="1" applyBorder="1" applyAlignment="1" applyProtection="1">
      <protection locked="0"/>
    </xf>
    <xf numFmtId="0" fontId="19" fillId="0" borderId="15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right"/>
    </xf>
    <xf numFmtId="0" fontId="20" fillId="0" borderId="14" xfId="0" applyFont="1" applyBorder="1" applyAlignment="1" applyProtection="1">
      <alignment horizontal="right"/>
    </xf>
    <xf numFmtId="0" fontId="20" fillId="0" borderId="13" xfId="0" applyFont="1" applyBorder="1" applyAlignment="1" applyProtection="1">
      <alignment horizontal="right"/>
    </xf>
    <xf numFmtId="0" fontId="0" fillId="0" borderId="12" xfId="0" applyFill="1" applyBorder="1" applyAlignment="1" applyProtection="1">
      <alignment horizontal="right"/>
    </xf>
    <xf numFmtId="0" fontId="0" fillId="0" borderId="14" xfId="0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3" fontId="19" fillId="0" borderId="33" xfId="0" applyNumberFormat="1" applyFont="1" applyFill="1" applyBorder="1" applyAlignment="1" applyProtection="1">
      <alignment horizontal="center" vertical="center" wrapText="1"/>
    </xf>
    <xf numFmtId="3" fontId="19" fillId="0" borderId="34" xfId="0" applyNumberFormat="1" applyFont="1" applyFill="1" applyBorder="1" applyAlignment="1" applyProtection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center" vertical="center" wrapText="1"/>
    </xf>
    <xf numFmtId="3" fontId="19" fillId="0" borderId="36" xfId="0" applyNumberFormat="1" applyFont="1" applyFill="1" applyBorder="1" applyAlignment="1" applyProtection="1">
      <alignment horizontal="center" vertical="center" wrapText="1"/>
    </xf>
    <xf numFmtId="3" fontId="19" fillId="0" borderId="35" xfId="0" applyNumberFormat="1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</xf>
    <xf numFmtId="0" fontId="20" fillId="0" borderId="40" xfId="0" applyFont="1" applyFill="1" applyBorder="1" applyAlignment="1" applyProtection="1">
      <alignment horizontal="center" wrapText="1"/>
    </xf>
    <xf numFmtId="0" fontId="20" fillId="0" borderId="41" xfId="0" applyFont="1" applyFill="1" applyBorder="1" applyAlignment="1" applyProtection="1">
      <alignment horizontal="center" wrapText="1"/>
    </xf>
    <xf numFmtId="0" fontId="20" fillId="0" borderId="44" xfId="0" applyFont="1" applyFill="1" applyBorder="1" applyAlignment="1" applyProtection="1">
      <alignment horizontal="center" wrapText="1"/>
    </xf>
    <xf numFmtId="0" fontId="19" fillId="0" borderId="43" xfId="0" applyFont="1" applyBorder="1" applyAlignment="1" applyProtection="1">
      <alignment horizontal="right"/>
    </xf>
    <xf numFmtId="0" fontId="19" fillId="0" borderId="11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left"/>
    </xf>
    <xf numFmtId="0" fontId="19" fillId="0" borderId="13" xfId="0" applyFont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19" fillId="0" borderId="13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 wrapText="1"/>
    </xf>
    <xf numFmtId="0" fontId="19" fillId="0" borderId="1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82"/>
  <sheetViews>
    <sheetView tabSelected="1" workbookViewId="0">
      <selection activeCell="B1" sqref="B1:I1"/>
    </sheetView>
  </sheetViews>
  <sheetFormatPr defaultColWidth="8.88671875" defaultRowHeight="13.2" x14ac:dyDescent="0.25"/>
  <cols>
    <col min="1" max="1" width="2.5546875" style="1" customWidth="1"/>
    <col min="2" max="2" width="39.88671875" style="1" customWidth="1"/>
    <col min="3" max="3" width="10.5546875" style="1" customWidth="1"/>
    <col min="4" max="4" width="3.5546875" style="1" customWidth="1"/>
    <col min="5" max="5" width="10.5546875" style="1" bestFit="1" customWidth="1"/>
    <col min="6" max="6" width="3.5546875" style="1" bestFit="1" customWidth="1"/>
    <col min="7" max="7" width="11.5546875" style="1" customWidth="1"/>
    <col min="8" max="8" width="3.5546875" style="1" bestFit="1" customWidth="1"/>
    <col min="9" max="9" width="10.5546875" style="2" bestFit="1" customWidth="1"/>
    <col min="10" max="10" width="6" style="1" bestFit="1" customWidth="1"/>
    <col min="11" max="11" width="5.5546875" style="2" customWidth="1"/>
    <col min="12" max="12" width="8.33203125" style="3" bestFit="1" customWidth="1"/>
    <col min="13" max="13" width="8.88671875" style="1"/>
    <col min="14" max="14" width="7.77734375" style="1" customWidth="1"/>
    <col min="15" max="16384" width="8.88671875" style="1"/>
  </cols>
  <sheetData>
    <row r="1" spans="2:15" ht="18.75" customHeight="1" x14ac:dyDescent="0.3">
      <c r="B1" s="248" t="s">
        <v>0</v>
      </c>
      <c r="C1" s="248"/>
      <c r="D1" s="248"/>
      <c r="E1" s="248"/>
      <c r="F1" s="248"/>
      <c r="G1" s="248"/>
      <c r="H1" s="248"/>
      <c r="I1" s="248"/>
    </row>
    <row r="2" spans="2:15" ht="15" customHeight="1" x14ac:dyDescent="0.3">
      <c r="B2" s="4"/>
      <c r="C2" s="5"/>
      <c r="D2" s="5"/>
      <c r="E2" s="5"/>
      <c r="F2" s="5"/>
      <c r="L2" s="249" t="s">
        <v>1</v>
      </c>
      <c r="M2" s="250"/>
      <c r="N2" s="250"/>
      <c r="O2" s="251"/>
    </row>
    <row r="3" spans="2:15" ht="15" customHeight="1" x14ac:dyDescent="0.25">
      <c r="B3" s="7"/>
      <c r="C3" s="8" t="s">
        <v>2</v>
      </c>
      <c r="D3" s="5"/>
      <c r="E3" s="5"/>
      <c r="F3" s="5"/>
      <c r="K3" s="9"/>
      <c r="L3" s="10" t="s">
        <v>3</v>
      </c>
      <c r="M3" s="10" t="s">
        <v>4</v>
      </c>
      <c r="N3" s="10" t="s">
        <v>5</v>
      </c>
      <c r="O3" s="10" t="s">
        <v>6</v>
      </c>
    </row>
    <row r="4" spans="2:15" ht="15" customHeight="1" x14ac:dyDescent="0.25">
      <c r="B4" s="11"/>
      <c r="C4" s="8" t="s">
        <v>7</v>
      </c>
      <c r="D4" s="5"/>
      <c r="E4" s="5"/>
      <c r="F4" s="5"/>
      <c r="I4" s="252" t="s">
        <v>8</v>
      </c>
      <c r="J4" s="253"/>
      <c r="K4" s="254"/>
      <c r="L4" s="12">
        <v>0.02</v>
      </c>
      <c r="M4" s="12">
        <v>0.03</v>
      </c>
      <c r="N4" s="12">
        <v>0.04</v>
      </c>
      <c r="O4" s="12">
        <v>0.05</v>
      </c>
    </row>
    <row r="5" spans="2:15" ht="15" customHeight="1" x14ac:dyDescent="0.25">
      <c r="B5" s="13"/>
      <c r="C5" s="8" t="s">
        <v>9</v>
      </c>
      <c r="D5" s="5"/>
      <c r="E5" s="5"/>
      <c r="F5" s="5"/>
      <c r="I5" s="252" t="s">
        <v>10</v>
      </c>
      <c r="J5" s="253"/>
      <c r="K5" s="254"/>
      <c r="L5" s="12">
        <v>0.15</v>
      </c>
      <c r="M5" s="12">
        <v>0.2</v>
      </c>
      <c r="N5" s="12">
        <v>0.22</v>
      </c>
      <c r="O5" s="12">
        <v>0.25</v>
      </c>
    </row>
    <row r="6" spans="2:15" x14ac:dyDescent="0.25">
      <c r="B6" s="14"/>
      <c r="C6" s="8"/>
      <c r="D6" s="5"/>
      <c r="E6" s="5"/>
      <c r="F6" s="5"/>
      <c r="I6" s="252" t="s">
        <v>11</v>
      </c>
      <c r="J6" s="253"/>
      <c r="K6" s="254"/>
      <c r="L6" s="12">
        <v>0.95</v>
      </c>
      <c r="M6" s="12">
        <v>0.95</v>
      </c>
      <c r="N6" s="12">
        <v>0.95</v>
      </c>
      <c r="O6" s="12">
        <v>0.95</v>
      </c>
    </row>
    <row r="7" spans="2:15" ht="18" customHeight="1" x14ac:dyDescent="0.3">
      <c r="B7" s="15" t="s">
        <v>12</v>
      </c>
      <c r="E7" s="16"/>
      <c r="F7" s="16"/>
    </row>
    <row r="8" spans="2:15" ht="9.75" customHeight="1" x14ac:dyDescent="0.3">
      <c r="B8" s="15"/>
      <c r="E8" s="16"/>
      <c r="F8" s="16"/>
    </row>
    <row r="9" spans="2:15" ht="15.75" customHeight="1" x14ac:dyDescent="0.3">
      <c r="B9" s="17" t="s">
        <v>13</v>
      </c>
      <c r="C9" s="255"/>
      <c r="D9" s="256"/>
      <c r="E9" s="256"/>
      <c r="F9" s="256"/>
      <c r="G9" s="257"/>
      <c r="H9" s="18"/>
      <c r="I9" s="18"/>
    </row>
    <row r="10" spans="2:15" ht="9.75" customHeight="1" x14ac:dyDescent="0.3">
      <c r="B10" s="17"/>
      <c r="C10" s="19"/>
      <c r="D10" s="19"/>
      <c r="E10" s="19"/>
      <c r="F10" s="19"/>
      <c r="G10" s="19"/>
      <c r="H10" s="18"/>
      <c r="I10" s="18"/>
    </row>
    <row r="11" spans="2:15" x14ac:dyDescent="0.25">
      <c r="B11" s="20"/>
    </row>
    <row r="12" spans="2:15" ht="15.75" customHeight="1" thickBot="1" x14ac:dyDescent="0.3">
      <c r="B12" s="21" t="s">
        <v>14</v>
      </c>
      <c r="C12" s="21"/>
      <c r="I12" s="1"/>
      <c r="J12" s="2"/>
      <c r="K12" s="1"/>
      <c r="L12" s="2"/>
      <c r="M12" s="3"/>
    </row>
    <row r="13" spans="2:15" ht="15.75" customHeight="1" thickBot="1" x14ac:dyDescent="0.3">
      <c r="B13" s="21"/>
      <c r="C13" s="258" t="s">
        <v>15</v>
      </c>
      <c r="D13" s="259"/>
      <c r="E13" s="259"/>
      <c r="F13" s="259"/>
      <c r="G13" s="259"/>
      <c r="H13" s="259"/>
      <c r="I13" s="259"/>
      <c r="J13" s="260"/>
      <c r="K13" s="1"/>
      <c r="L13" s="2"/>
      <c r="M13" s="3"/>
    </row>
    <row r="14" spans="2:15" x14ac:dyDescent="0.25">
      <c r="B14" s="22" t="s">
        <v>16</v>
      </c>
      <c r="C14" s="23" t="s">
        <v>17</v>
      </c>
      <c r="D14" s="24" t="s">
        <v>18</v>
      </c>
      <c r="E14" s="23" t="s">
        <v>19</v>
      </c>
      <c r="F14" s="24" t="s">
        <v>18</v>
      </c>
      <c r="G14" s="23" t="s">
        <v>20</v>
      </c>
      <c r="H14" s="24" t="s">
        <v>18</v>
      </c>
      <c r="I14" s="23" t="s">
        <v>21</v>
      </c>
      <c r="J14" s="24" t="s">
        <v>18</v>
      </c>
      <c r="K14" s="25" t="s">
        <v>22</v>
      </c>
      <c r="L14" s="26" t="s">
        <v>23</v>
      </c>
      <c r="M14" s="229" t="s">
        <v>24</v>
      </c>
      <c r="N14" s="2"/>
    </row>
    <row r="15" spans="2:15" x14ac:dyDescent="0.25">
      <c r="B15" s="27" t="s">
        <v>25</v>
      </c>
      <c r="C15" s="28"/>
      <c r="D15" s="29">
        <v>30</v>
      </c>
      <c r="E15" s="28"/>
      <c r="F15" s="29">
        <v>55</v>
      </c>
      <c r="G15" s="28"/>
      <c r="H15" s="29">
        <v>70</v>
      </c>
      <c r="I15" s="28"/>
      <c r="J15" s="29">
        <v>77</v>
      </c>
      <c r="K15" s="30">
        <f>C15+E15+G15+I15</f>
        <v>0</v>
      </c>
      <c r="L15" s="31">
        <f>IF($K$18&gt;0,K15/$K$18,0)</f>
        <v>0</v>
      </c>
      <c r="M15" s="230">
        <f>IF(K15&gt;0,(C15*$L$4+E15*$M$4+G15*$N$4+I15*$O$4)/K15,0)</f>
        <v>0</v>
      </c>
      <c r="N15" s="2"/>
    </row>
    <row r="16" spans="2:15" x14ac:dyDescent="0.25">
      <c r="B16" s="32" t="s">
        <v>26</v>
      </c>
      <c r="C16" s="28"/>
      <c r="D16" s="29">
        <v>39</v>
      </c>
      <c r="E16" s="28"/>
      <c r="F16" s="29">
        <v>61</v>
      </c>
      <c r="G16" s="28"/>
      <c r="H16" s="29">
        <v>74</v>
      </c>
      <c r="I16" s="28"/>
      <c r="J16" s="29">
        <v>80</v>
      </c>
      <c r="K16" s="30">
        <f>C16+E16+G16+I16</f>
        <v>0</v>
      </c>
      <c r="L16" s="31">
        <f>IF($K$18&gt;0,K16/$K$18,0)</f>
        <v>0</v>
      </c>
      <c r="M16" s="230">
        <f>IF(K16&gt;0,(C16*$L$5+E16*$M$5+G16*$N$5+I16*$O$5)/K16,0)</f>
        <v>0</v>
      </c>
      <c r="N16" s="2"/>
    </row>
    <row r="17" spans="2:16" x14ac:dyDescent="0.25">
      <c r="B17" s="27" t="s">
        <v>11</v>
      </c>
      <c r="C17" s="28"/>
      <c r="D17" s="29">
        <v>98</v>
      </c>
      <c r="E17" s="28"/>
      <c r="F17" s="29">
        <v>98</v>
      </c>
      <c r="G17" s="28"/>
      <c r="H17" s="29">
        <v>98</v>
      </c>
      <c r="I17" s="28"/>
      <c r="J17" s="29">
        <v>98</v>
      </c>
      <c r="K17" s="30">
        <f>C17+E17+G17+I17</f>
        <v>0</v>
      </c>
      <c r="L17" s="31">
        <f>IF($K$18&gt;0,K17/$K$18,0)</f>
        <v>0</v>
      </c>
      <c r="M17" s="230">
        <f>IF(K17&gt;0,(C17*$L$6+E17*$M$6+G17*$N$6+I17*$O$6)/K17,0)</f>
        <v>0</v>
      </c>
      <c r="N17" s="33"/>
      <c r="O17" s="33"/>
    </row>
    <row r="18" spans="2:16" ht="13.5" customHeight="1" thickBot="1" x14ac:dyDescent="0.3">
      <c r="B18" s="34" t="s">
        <v>22</v>
      </c>
      <c r="C18" s="35">
        <f>SUM(C15:C17)</f>
        <v>0</v>
      </c>
      <c r="D18" s="36"/>
      <c r="E18" s="35">
        <f>SUM(E15:E17)</f>
        <v>0</v>
      </c>
      <c r="F18" s="36"/>
      <c r="G18" s="35">
        <f>SUM(G15:G17)</f>
        <v>0</v>
      </c>
      <c r="H18" s="36"/>
      <c r="I18" s="35">
        <f>SUM(I15:I17)</f>
        <v>0</v>
      </c>
      <c r="J18" s="36"/>
      <c r="K18" s="37">
        <f>C18+E18+G18+I18</f>
        <v>0</v>
      </c>
      <c r="L18" s="232">
        <f>IF($K$18&gt;0,K18/$K$18,0)</f>
        <v>0</v>
      </c>
      <c r="M18" s="231">
        <f>IF(K18&gt;0,(M15*K15+M16*K16+M17*K17)/K18,0)</f>
        <v>0</v>
      </c>
      <c r="N18" s="38"/>
      <c r="O18" s="39"/>
    </row>
    <row r="19" spans="2:16" x14ac:dyDescent="0.25">
      <c r="B19" s="20"/>
      <c r="I19" s="1"/>
      <c r="K19" s="1"/>
      <c r="L19" s="1"/>
      <c r="M19" s="8"/>
      <c r="N19" s="40"/>
      <c r="O19" s="41"/>
      <c r="P19" s="3"/>
    </row>
    <row r="20" spans="2:16" x14ac:dyDescent="0.25">
      <c r="B20" s="20"/>
      <c r="I20" s="1"/>
      <c r="K20" s="1"/>
      <c r="L20" s="1"/>
      <c r="N20" s="40"/>
      <c r="O20" s="41"/>
      <c r="P20" s="3"/>
    </row>
    <row r="21" spans="2:16" ht="15.75" customHeight="1" thickBot="1" x14ac:dyDescent="0.3">
      <c r="B21" s="21" t="s">
        <v>27</v>
      </c>
      <c r="C21" s="21"/>
      <c r="D21" s="21"/>
      <c r="I21" s="1"/>
      <c r="K21" s="1"/>
      <c r="L21" s="1"/>
      <c r="M21" s="2"/>
      <c r="N21" s="40"/>
      <c r="O21" s="41"/>
      <c r="P21" s="3"/>
    </row>
    <row r="22" spans="2:16" ht="15.75" customHeight="1" thickBot="1" x14ac:dyDescent="0.3">
      <c r="B22" s="21"/>
      <c r="C22" s="258" t="s">
        <v>15</v>
      </c>
      <c r="D22" s="259"/>
      <c r="E22" s="259"/>
      <c r="F22" s="259"/>
      <c r="G22" s="259"/>
      <c r="H22" s="259"/>
      <c r="I22" s="259"/>
      <c r="J22" s="260"/>
      <c r="K22" s="1"/>
      <c r="L22" s="2"/>
      <c r="M22" s="2"/>
      <c r="N22" s="40"/>
      <c r="O22" s="41"/>
      <c r="P22" s="3"/>
    </row>
    <row r="23" spans="2:16" x14ac:dyDescent="0.25">
      <c r="B23" s="22" t="s">
        <v>16</v>
      </c>
      <c r="C23" s="23" t="s">
        <v>17</v>
      </c>
      <c r="D23" s="24" t="s">
        <v>18</v>
      </c>
      <c r="E23" s="23" t="s">
        <v>19</v>
      </c>
      <c r="F23" s="24" t="s">
        <v>18</v>
      </c>
      <c r="G23" s="23" t="s">
        <v>20</v>
      </c>
      <c r="H23" s="24" t="s">
        <v>18</v>
      </c>
      <c r="I23" s="42" t="s">
        <v>28</v>
      </c>
      <c r="J23" s="24" t="s">
        <v>18</v>
      </c>
      <c r="K23" s="25" t="s">
        <v>22</v>
      </c>
      <c r="L23" s="26" t="s">
        <v>23</v>
      </c>
      <c r="M23" s="229" t="s">
        <v>24</v>
      </c>
      <c r="N23" s="40"/>
      <c r="O23" s="41"/>
      <c r="P23" s="3"/>
    </row>
    <row r="24" spans="2:16" x14ac:dyDescent="0.25">
      <c r="B24" s="27" t="s">
        <v>25</v>
      </c>
      <c r="C24" s="28"/>
      <c r="D24" s="29">
        <v>30</v>
      </c>
      <c r="E24" s="28"/>
      <c r="F24" s="29">
        <v>55</v>
      </c>
      <c r="G24" s="28"/>
      <c r="H24" s="29">
        <v>70</v>
      </c>
      <c r="I24" s="28"/>
      <c r="J24" s="29">
        <v>77</v>
      </c>
      <c r="K24" s="30">
        <f>C24+E24+G24+I24</f>
        <v>0</v>
      </c>
      <c r="L24" s="31">
        <f>IF($K$27&gt;0,K24/$K$27,0)</f>
        <v>0</v>
      </c>
      <c r="M24" s="230">
        <f>IF(K24&gt;0,(C24*$L$4+E24*$M$4+G24*$N$4+I24*$O$4)/K24,0)</f>
        <v>0</v>
      </c>
      <c r="N24" s="40"/>
      <c r="O24" s="41"/>
      <c r="P24" s="3"/>
    </row>
    <row r="25" spans="2:16" x14ac:dyDescent="0.25">
      <c r="B25" s="32" t="s">
        <v>26</v>
      </c>
      <c r="C25" s="28"/>
      <c r="D25" s="29">
        <v>39</v>
      </c>
      <c r="E25" s="28"/>
      <c r="F25" s="29">
        <v>61</v>
      </c>
      <c r="G25" s="28"/>
      <c r="H25" s="29">
        <v>74</v>
      </c>
      <c r="I25" s="28"/>
      <c r="J25" s="29">
        <v>80</v>
      </c>
      <c r="K25" s="30">
        <f>C25+E25+G25+I25</f>
        <v>0</v>
      </c>
      <c r="L25" s="31">
        <f>IF($K$27&gt;0,K25/$K$27,0)</f>
        <v>0</v>
      </c>
      <c r="M25" s="230">
        <f>IF(K25&gt;0,(C25*$L$5+E25*$M$5+G25*$N$5+I25*$O$5)/K25,0)</f>
        <v>0</v>
      </c>
      <c r="N25" s="40"/>
      <c r="O25" s="41"/>
      <c r="P25" s="3"/>
    </row>
    <row r="26" spans="2:16" x14ac:dyDescent="0.25">
      <c r="B26" s="27" t="s">
        <v>11</v>
      </c>
      <c r="C26" s="28"/>
      <c r="D26" s="29">
        <v>98</v>
      </c>
      <c r="E26" s="28"/>
      <c r="F26" s="29">
        <v>98</v>
      </c>
      <c r="G26" s="28"/>
      <c r="H26" s="29">
        <v>98</v>
      </c>
      <c r="I26" s="28"/>
      <c r="J26" s="29">
        <v>98</v>
      </c>
      <c r="K26" s="30">
        <f>C26+E26+G26+I26</f>
        <v>0</v>
      </c>
      <c r="L26" s="31">
        <f>IF($K$27&gt;0,K26/$K$27,0)</f>
        <v>0</v>
      </c>
      <c r="M26" s="230">
        <f>IF(K26&gt;0,(C26*$L$6+E26*$M$6+G26*$N$6+I26*$O$6)/K26,0)</f>
        <v>0</v>
      </c>
      <c r="N26" s="33"/>
      <c r="O26" s="33"/>
      <c r="P26" s="3"/>
    </row>
    <row r="27" spans="2:16" ht="13.5" customHeight="1" thickBot="1" x14ac:dyDescent="0.3">
      <c r="B27" s="34" t="s">
        <v>22</v>
      </c>
      <c r="C27" s="35">
        <f>SUM(C24:C26)</f>
        <v>0</v>
      </c>
      <c r="D27" s="36"/>
      <c r="E27" s="35">
        <f>SUM(E24:E26)</f>
        <v>0</v>
      </c>
      <c r="F27" s="36"/>
      <c r="G27" s="35">
        <f>SUM(G24:G26)</f>
        <v>0</v>
      </c>
      <c r="H27" s="36"/>
      <c r="I27" s="35">
        <f>SUM(I24:I26)</f>
        <v>0</v>
      </c>
      <c r="J27" s="36"/>
      <c r="K27" s="37">
        <f>C27+E27+G27+I27</f>
        <v>0</v>
      </c>
      <c r="L27" s="232">
        <f>IF($K$27&gt;0,K27/$K$27,0)</f>
        <v>0</v>
      </c>
      <c r="M27" s="231">
        <f>IF(K27&gt;0,(M24*K24+M25*K25+M26*K26)/K27,0)</f>
        <v>0</v>
      </c>
      <c r="N27" s="38"/>
      <c r="O27" s="39"/>
      <c r="P27" s="3"/>
    </row>
    <row r="28" spans="2:16" x14ac:dyDescent="0.25">
      <c r="B28" s="20"/>
      <c r="M28" s="43"/>
    </row>
    <row r="29" spans="2:16" x14ac:dyDescent="0.25">
      <c r="B29" s="261" t="s">
        <v>29</v>
      </c>
      <c r="C29" s="262"/>
      <c r="D29" s="263"/>
      <c r="E29" s="44" t="s">
        <v>30</v>
      </c>
      <c r="M29" s="3"/>
    </row>
    <row r="30" spans="2:16" x14ac:dyDescent="0.25">
      <c r="B30" s="264" t="s">
        <v>31</v>
      </c>
      <c r="C30" s="265"/>
      <c r="D30" s="266"/>
      <c r="E30" s="44" t="s">
        <v>30</v>
      </c>
    </row>
    <row r="31" spans="2:16" x14ac:dyDescent="0.25">
      <c r="B31" s="264" t="s">
        <v>32</v>
      </c>
      <c r="C31" s="265"/>
      <c r="D31" s="266"/>
      <c r="E31" s="44" t="s">
        <v>30</v>
      </c>
    </row>
    <row r="32" spans="2:16" x14ac:dyDescent="0.25">
      <c r="B32" s="45"/>
      <c r="C32" s="45"/>
      <c r="D32" s="45"/>
    </row>
    <row r="33" spans="2:14" x14ac:dyDescent="0.25">
      <c r="B33" s="45"/>
      <c r="C33" s="45"/>
      <c r="D33" s="45"/>
    </row>
    <row r="34" spans="2:14" ht="27" customHeight="1" x14ac:dyDescent="0.25">
      <c r="B34" s="46" t="s">
        <v>33</v>
      </c>
      <c r="E34" s="47"/>
      <c r="F34" s="47"/>
      <c r="G34" s="47"/>
      <c r="J34" s="48"/>
      <c r="K34" s="49"/>
      <c r="L34" s="50"/>
      <c r="N34" s="8"/>
    </row>
    <row r="35" spans="2:14" ht="27" customHeight="1" x14ac:dyDescent="0.25">
      <c r="B35" s="46"/>
      <c r="C35" s="247"/>
      <c r="D35" s="247"/>
      <c r="E35" s="243"/>
      <c r="F35" s="243"/>
      <c r="H35" s="8"/>
      <c r="I35" s="1"/>
      <c r="K35" s="1"/>
      <c r="L35" s="1"/>
    </row>
    <row r="36" spans="2:14" s="51" customFormat="1" ht="42" customHeight="1" x14ac:dyDescent="0.25">
      <c r="B36" s="53"/>
      <c r="C36" s="242" t="s">
        <v>34</v>
      </c>
      <c r="D36" s="242"/>
      <c r="E36" s="243" t="s">
        <v>35</v>
      </c>
      <c r="F36" s="243"/>
      <c r="G36" s="244" t="s">
        <v>36</v>
      </c>
      <c r="H36" s="244"/>
      <c r="I36" s="52"/>
      <c r="K36" s="52"/>
    </row>
    <row r="37" spans="2:14" ht="41.25" customHeight="1" x14ac:dyDescent="0.25">
      <c r="B37" s="6" t="s">
        <v>37</v>
      </c>
      <c r="C37" s="245">
        <f>IF(AND(E31="Yes",K27&gt;=1),IF(E30="Yes",MAX(3630*K27,5445*K26),3630*K27),IF(E30="Yes",5445*K26,IF(E29="Yes",MAX(1815*K27,3630*K26),IF(K27&gt;=5,"Practice Dependent",0))))</f>
        <v>0</v>
      </c>
      <c r="D37" s="246"/>
      <c r="E37" s="235" t="str">
        <f>IF(AND(C37&lt;&gt;"Practice Dependent",C37&gt;0),C37/$K$27/$M$27/3630,"N/A")</f>
        <v>N/A</v>
      </c>
      <c r="F37" s="236"/>
      <c r="G37" s="237" t="str">
        <f>IF(OR(E30="yes",AND(E31="yes",K27&gt;=1)),"Runoff Reduction",IF(E29="Yes","Infiltration, Detention, or Retention",IF(K27&gt;=5,"Practice Dependent","None")))</f>
        <v>None</v>
      </c>
      <c r="H37" s="238"/>
      <c r="I37" s="1"/>
      <c r="K37" s="1"/>
      <c r="L37" s="1"/>
    </row>
    <row r="38" spans="2:14" s="51" customFormat="1" x14ac:dyDescent="0.25">
      <c r="B38" s="239" t="s">
        <v>38</v>
      </c>
      <c r="C38" s="240"/>
      <c r="D38" s="240"/>
      <c r="E38" s="240"/>
      <c r="F38" s="240"/>
      <c r="G38" s="240"/>
      <c r="H38" s="241"/>
      <c r="I38" s="52"/>
      <c r="K38" s="52"/>
    </row>
    <row r="39" spans="2:14" s="51" customFormat="1" x14ac:dyDescent="0.25">
      <c r="B39" s="6" t="s">
        <v>39</v>
      </c>
      <c r="C39" s="233" t="str">
        <f>IF(C$37="Practice Dependent",3630*K26,"N/A")</f>
        <v>N/A</v>
      </c>
      <c r="D39" s="234"/>
      <c r="E39" s="235" t="str">
        <f>IF(C39="N/A","N/A",C39/$K$27/$M$27/3630)</f>
        <v>N/A</v>
      </c>
      <c r="F39" s="236"/>
      <c r="G39" s="237" t="str">
        <f>IF(E39="N/A","N/A","Runoff Reduction")</f>
        <v>N/A</v>
      </c>
      <c r="H39" s="238"/>
      <c r="I39" s="52"/>
      <c r="K39" s="52"/>
    </row>
    <row r="40" spans="2:14" s="51" customFormat="1" x14ac:dyDescent="0.25">
      <c r="B40" s="6" t="s">
        <v>40</v>
      </c>
      <c r="C40" s="233" t="str">
        <f>IF(C$37="Practice Dependent",1815*K27,"N/A")</f>
        <v>N/A</v>
      </c>
      <c r="D40" s="234"/>
      <c r="E40" s="235" t="str">
        <f>IF(C40="N/A","N/A",C40/$K$27/$M$27/3630)</f>
        <v>N/A</v>
      </c>
      <c r="F40" s="236"/>
      <c r="G40" s="237" t="str">
        <f>IF(E40="N/A","N/A","Detention")</f>
        <v>N/A</v>
      </c>
      <c r="H40" s="238"/>
      <c r="I40" s="52"/>
      <c r="K40" s="52"/>
    </row>
    <row r="41" spans="2:14" s="51" customFormat="1" x14ac:dyDescent="0.25">
      <c r="B41" s="6" t="s">
        <v>41</v>
      </c>
      <c r="C41" s="233" t="str">
        <f>IF(C$37="Practice Dependent",3630*K27,"N/A")</f>
        <v>N/A</v>
      </c>
      <c r="D41" s="234"/>
      <c r="E41" s="235" t="str">
        <f>IF(C41="N/A","N/A",C41/$K$27/$M$27/3630)</f>
        <v>N/A</v>
      </c>
      <c r="F41" s="236"/>
      <c r="G41" s="237" t="str">
        <f>IF(E41="N/A","N/A","Detention")</f>
        <v>N/A</v>
      </c>
      <c r="H41" s="238"/>
      <c r="I41" s="52"/>
      <c r="K41" s="52"/>
    </row>
    <row r="42" spans="2:14" ht="18" customHeight="1" x14ac:dyDescent="0.3">
      <c r="B42" s="54"/>
      <c r="C42" s="55"/>
      <c r="D42" s="55"/>
      <c r="E42" s="55"/>
      <c r="F42" s="56"/>
      <c r="G42" s="57"/>
      <c r="K42" s="1"/>
    </row>
    <row r="43" spans="2:14" x14ac:dyDescent="0.25">
      <c r="B43" s="58"/>
      <c r="C43" s="55"/>
      <c r="D43" s="55"/>
      <c r="E43" s="51"/>
      <c r="F43" s="51"/>
      <c r="G43" s="57"/>
      <c r="K43" s="1"/>
    </row>
    <row r="44" spans="2:14" x14ac:dyDescent="0.25">
      <c r="B44" s="55"/>
      <c r="C44" s="51"/>
      <c r="D44" s="51"/>
      <c r="E44" s="55"/>
      <c r="F44" s="55"/>
      <c r="G44" s="57"/>
      <c r="K44" s="1"/>
    </row>
    <row r="45" spans="2:14" x14ac:dyDescent="0.25">
      <c r="B45" s="51"/>
      <c r="C45" s="51"/>
      <c r="D45" s="51"/>
      <c r="E45" s="55"/>
      <c r="F45" s="56"/>
      <c r="G45" s="57"/>
      <c r="K45" s="1"/>
    </row>
    <row r="46" spans="2:14" ht="18" customHeight="1" x14ac:dyDescent="0.3">
      <c r="B46" s="54"/>
      <c r="C46" s="55"/>
      <c r="D46" s="55"/>
      <c r="E46" s="55"/>
      <c r="F46" s="56"/>
      <c r="G46" s="57"/>
      <c r="K46" s="1"/>
    </row>
    <row r="47" spans="2:14" x14ac:dyDescent="0.25">
      <c r="B47" s="58"/>
      <c r="C47" s="55"/>
      <c r="D47" s="55"/>
      <c r="E47" s="51"/>
      <c r="F47" s="51"/>
      <c r="G47" s="57"/>
      <c r="K47" s="1"/>
    </row>
    <row r="48" spans="2:14" x14ac:dyDescent="0.25">
      <c r="B48" s="58"/>
      <c r="C48" s="55"/>
      <c r="D48" s="55"/>
      <c r="E48" s="51"/>
      <c r="F48" s="51"/>
      <c r="G48" s="57"/>
      <c r="K48" s="1"/>
    </row>
    <row r="49" spans="2:12" ht="13.8" customHeight="1" x14ac:dyDescent="0.25">
      <c r="B49" s="59"/>
      <c r="C49" s="60"/>
      <c r="D49" s="60"/>
      <c r="E49" s="51"/>
      <c r="F49" s="51"/>
      <c r="G49" s="57"/>
      <c r="K49" s="1"/>
    </row>
    <row r="50" spans="2:12" hidden="1" x14ac:dyDescent="0.25">
      <c r="B50" s="59" t="s">
        <v>42</v>
      </c>
      <c r="C50" s="57"/>
      <c r="D50" s="57"/>
      <c r="E50" s="51"/>
      <c r="F50" s="51"/>
      <c r="G50" s="57"/>
      <c r="K50" s="1"/>
    </row>
    <row r="51" spans="2:12" hidden="1" x14ac:dyDescent="0.25">
      <c r="B51" s="59" t="s">
        <v>30</v>
      </c>
      <c r="C51" s="55"/>
      <c r="D51" s="55"/>
      <c r="E51" s="51"/>
      <c r="F51" s="51"/>
      <c r="G51" s="57"/>
      <c r="K51" s="1"/>
    </row>
    <row r="52" spans="2:12" x14ac:dyDescent="0.25">
      <c r="B52" s="51"/>
      <c r="C52" s="55"/>
      <c r="D52" s="55"/>
      <c r="E52" s="55"/>
      <c r="F52" s="55"/>
      <c r="G52" s="57"/>
      <c r="H52" s="8"/>
      <c r="I52" s="61"/>
      <c r="K52" s="8"/>
    </row>
    <row r="53" spans="2:12" x14ac:dyDescent="0.25">
      <c r="B53" s="59"/>
      <c r="C53" s="55"/>
      <c r="D53" s="55"/>
      <c r="E53" s="55"/>
      <c r="F53" s="55"/>
      <c r="G53" s="57"/>
      <c r="H53" s="8"/>
      <c r="I53" s="61"/>
      <c r="K53" s="8"/>
    </row>
    <row r="54" spans="2:12" x14ac:dyDescent="0.25">
      <c r="B54" s="58"/>
      <c r="C54" s="55"/>
      <c r="D54" s="60"/>
      <c r="E54" s="55"/>
      <c r="F54" s="55"/>
      <c r="G54" s="57"/>
      <c r="H54" s="8"/>
      <c r="I54" s="61"/>
      <c r="K54" s="8"/>
    </row>
    <row r="55" spans="2:12" x14ac:dyDescent="0.25">
      <c r="B55" s="58"/>
      <c r="C55" s="60"/>
      <c r="D55" s="60"/>
      <c r="E55" s="60"/>
      <c r="F55" s="60"/>
      <c r="G55" s="60"/>
      <c r="H55" s="8"/>
      <c r="I55" s="61"/>
      <c r="K55" s="8"/>
    </row>
    <row r="56" spans="2:12" x14ac:dyDescent="0.25">
      <c r="B56" s="62"/>
      <c r="C56" s="63"/>
      <c r="D56" s="63"/>
      <c r="E56" s="57"/>
      <c r="F56" s="57"/>
      <c r="G56" s="63"/>
      <c r="H56" s="8"/>
      <c r="I56" s="61"/>
      <c r="K56" s="8"/>
      <c r="L56" s="1"/>
    </row>
    <row r="57" spans="2:12" x14ac:dyDescent="0.25">
      <c r="B57" s="62"/>
      <c r="C57" s="63"/>
      <c r="D57" s="63"/>
      <c r="E57" s="55"/>
      <c r="F57" s="55"/>
      <c r="G57" s="57"/>
      <c r="H57" s="8"/>
      <c r="I57" s="61"/>
      <c r="K57" s="8"/>
      <c r="L57" s="1"/>
    </row>
    <row r="58" spans="2:12" x14ac:dyDescent="0.25">
      <c r="B58" s="62"/>
      <c r="C58" s="63"/>
      <c r="D58" s="63"/>
      <c r="E58" s="55"/>
      <c r="F58" s="55"/>
      <c r="G58" s="57"/>
      <c r="H58" s="8"/>
      <c r="I58" s="61"/>
      <c r="K58" s="8"/>
      <c r="L58" s="1"/>
    </row>
    <row r="59" spans="2:12" x14ac:dyDescent="0.25">
      <c r="B59" s="62"/>
      <c r="C59" s="63"/>
      <c r="D59" s="63"/>
      <c r="E59" s="55"/>
      <c r="F59" s="55"/>
      <c r="G59" s="57"/>
      <c r="H59" s="8"/>
      <c r="I59" s="61"/>
      <c r="K59" s="8"/>
      <c r="L59" s="1"/>
    </row>
    <row r="60" spans="2:12" x14ac:dyDescent="0.25">
      <c r="B60" s="58"/>
      <c r="C60" s="55"/>
      <c r="D60" s="64"/>
      <c r="E60" s="55"/>
      <c r="F60" s="55"/>
      <c r="G60" s="55"/>
      <c r="H60" s="8"/>
      <c r="I60" s="61"/>
      <c r="K60" s="8"/>
      <c r="L60" s="1"/>
    </row>
    <row r="61" spans="2:12" x14ac:dyDescent="0.25">
      <c r="B61" s="59"/>
      <c r="C61" s="55"/>
      <c r="D61" s="55"/>
      <c r="E61" s="60"/>
      <c r="F61" s="60"/>
      <c r="G61" s="60"/>
      <c r="H61" s="8"/>
      <c r="I61" s="61"/>
      <c r="K61" s="8"/>
      <c r="L61" s="1"/>
    </row>
    <row r="62" spans="2:12" x14ac:dyDescent="0.25">
      <c r="B62" s="51"/>
      <c r="C62" s="51"/>
      <c r="D62" s="51"/>
      <c r="E62" s="63"/>
      <c r="F62" s="63"/>
      <c r="G62" s="63"/>
      <c r="H62" s="8"/>
      <c r="I62" s="61"/>
      <c r="K62" s="8"/>
      <c r="L62" s="1"/>
    </row>
    <row r="63" spans="2:12" x14ac:dyDescent="0.25">
      <c r="B63" s="60"/>
      <c r="C63" s="51"/>
      <c r="D63" s="51"/>
      <c r="E63" s="63"/>
      <c r="F63" s="63"/>
      <c r="G63" s="63"/>
      <c r="H63" s="8"/>
      <c r="I63" s="61"/>
      <c r="K63" s="8"/>
      <c r="L63" s="1"/>
    </row>
    <row r="64" spans="2:12" x14ac:dyDescent="0.25">
      <c r="B64" s="51"/>
      <c r="C64" s="39"/>
      <c r="D64" s="51"/>
      <c r="E64" s="63"/>
      <c r="F64" s="63"/>
      <c r="G64" s="63"/>
      <c r="H64" s="8"/>
      <c r="I64" s="61"/>
      <c r="K64" s="8"/>
      <c r="L64" s="1"/>
    </row>
    <row r="65" spans="2:12" x14ac:dyDescent="0.25">
      <c r="B65" s="51"/>
      <c r="C65" s="39"/>
      <c r="D65" s="51"/>
      <c r="E65" s="63"/>
      <c r="F65" s="63"/>
      <c r="G65" s="63"/>
      <c r="H65" s="8"/>
      <c r="I65" s="61"/>
      <c r="K65" s="8"/>
      <c r="L65" s="1"/>
    </row>
    <row r="66" spans="2:12" x14ac:dyDescent="0.25">
      <c r="B66" s="65"/>
      <c r="C66" s="39"/>
      <c r="D66" s="51"/>
      <c r="E66" s="55"/>
      <c r="F66" s="60"/>
      <c r="G66" s="63"/>
      <c r="H66" s="8"/>
      <c r="I66" s="61"/>
      <c r="K66" s="8"/>
      <c r="L66" s="1"/>
    </row>
    <row r="67" spans="2:12" x14ac:dyDescent="0.25">
      <c r="B67" s="51"/>
      <c r="C67" s="51"/>
      <c r="D67" s="51"/>
      <c r="E67" s="55"/>
      <c r="F67" s="55"/>
      <c r="G67" s="57"/>
      <c r="H67" s="8"/>
      <c r="I67" s="61"/>
      <c r="K67" s="8"/>
      <c r="L67" s="1"/>
    </row>
    <row r="68" spans="2:12" x14ac:dyDescent="0.25">
      <c r="B68" s="51"/>
      <c r="C68" s="51"/>
      <c r="D68" s="51"/>
      <c r="E68" s="51"/>
      <c r="F68" s="51"/>
      <c r="G68" s="51"/>
      <c r="L68" s="1"/>
    </row>
    <row r="69" spans="2:12" x14ac:dyDescent="0.25">
      <c r="B69" s="58"/>
      <c r="C69" s="33"/>
      <c r="D69" s="51"/>
      <c r="E69" s="51"/>
      <c r="F69" s="51"/>
      <c r="G69" s="51"/>
      <c r="L69" s="1"/>
    </row>
    <row r="70" spans="2:12" x14ac:dyDescent="0.25">
      <c r="B70" s="59"/>
      <c r="C70" s="63"/>
      <c r="D70" s="51"/>
      <c r="E70" s="51"/>
      <c r="F70" s="51"/>
      <c r="G70" s="51"/>
      <c r="L70" s="1"/>
    </row>
    <row r="71" spans="2:12" x14ac:dyDescent="0.25">
      <c r="B71" s="66"/>
      <c r="C71" s="67"/>
      <c r="D71" s="51"/>
      <c r="E71" s="51"/>
      <c r="F71" s="51"/>
      <c r="G71" s="51"/>
      <c r="L71" s="1"/>
    </row>
    <row r="72" spans="2:12" x14ac:dyDescent="0.25">
      <c r="B72" s="51"/>
      <c r="C72" s="51"/>
      <c r="D72" s="51"/>
      <c r="E72" s="51"/>
      <c r="F72" s="51"/>
      <c r="G72" s="51"/>
      <c r="I72" s="1"/>
      <c r="K72" s="1"/>
      <c r="L72" s="1"/>
    </row>
    <row r="73" spans="2:12" x14ac:dyDescent="0.25">
      <c r="B73" s="51"/>
      <c r="C73" s="51"/>
      <c r="D73" s="51"/>
      <c r="E73" s="51"/>
      <c r="F73" s="51"/>
      <c r="G73" s="51"/>
      <c r="I73" s="1"/>
      <c r="K73" s="1"/>
      <c r="L73" s="1"/>
    </row>
    <row r="74" spans="2:12" x14ac:dyDescent="0.25">
      <c r="B74" s="59"/>
      <c r="C74" s="51"/>
      <c r="D74" s="51"/>
      <c r="E74" s="51"/>
      <c r="F74" s="51"/>
      <c r="G74" s="51"/>
      <c r="I74" s="1"/>
      <c r="K74" s="1"/>
      <c r="L74" s="1"/>
    </row>
    <row r="75" spans="2:12" x14ac:dyDescent="0.25">
      <c r="B75" s="51"/>
      <c r="C75" s="51"/>
      <c r="D75" s="51"/>
      <c r="E75" s="51"/>
      <c r="F75" s="51"/>
      <c r="G75" s="51"/>
      <c r="I75" s="1"/>
      <c r="K75" s="1"/>
      <c r="L75" s="1"/>
    </row>
    <row r="76" spans="2:12" x14ac:dyDescent="0.25">
      <c r="B76" s="51"/>
      <c r="C76" s="51"/>
      <c r="D76" s="51"/>
      <c r="E76" s="51"/>
      <c r="F76" s="51"/>
      <c r="G76" s="51"/>
      <c r="I76" s="1"/>
      <c r="K76" s="1"/>
      <c r="L76" s="1"/>
    </row>
    <row r="77" spans="2:12" x14ac:dyDescent="0.25">
      <c r="E77" s="51"/>
      <c r="F77" s="51"/>
      <c r="G77" s="51"/>
      <c r="I77" s="1"/>
      <c r="K77" s="1"/>
      <c r="L77" s="1"/>
    </row>
    <row r="78" spans="2:12" x14ac:dyDescent="0.25">
      <c r="E78" s="51"/>
      <c r="F78" s="51"/>
      <c r="G78" s="51"/>
      <c r="I78" s="1"/>
      <c r="K78" s="1"/>
      <c r="L78" s="1"/>
    </row>
    <row r="79" spans="2:12" x14ac:dyDescent="0.25">
      <c r="E79" s="51"/>
      <c r="F79" s="51"/>
      <c r="G79" s="51"/>
      <c r="I79" s="1"/>
      <c r="K79" s="1"/>
      <c r="L79" s="1"/>
    </row>
    <row r="80" spans="2:12" x14ac:dyDescent="0.25">
      <c r="E80" s="51"/>
      <c r="F80" s="51"/>
      <c r="G80" s="51"/>
      <c r="I80" s="1"/>
      <c r="K80" s="1"/>
      <c r="L80" s="1"/>
    </row>
    <row r="81" spans="5:12" x14ac:dyDescent="0.25">
      <c r="E81" s="51"/>
      <c r="F81" s="51"/>
      <c r="G81" s="51"/>
      <c r="I81" s="1"/>
      <c r="K81" s="1"/>
      <c r="L81" s="1"/>
    </row>
    <row r="82" spans="5:12" x14ac:dyDescent="0.25">
      <c r="E82" s="51"/>
      <c r="F82" s="51"/>
      <c r="G82" s="51"/>
      <c r="I82" s="1"/>
      <c r="K82" s="1"/>
      <c r="L82" s="1"/>
    </row>
  </sheetData>
  <sheetProtection algorithmName="SHA-512" hashValue="S6I93nsDrHkj5SbF6UlZTowslXc9SwEMeNKvHzPQNj6AuG2bV7nISftHn85P6mwUZFDSM4bPemRggWanFgMJnA==" saltValue="yuP+RbUGuHlU/A3+AQhAHQ==" spinCount="100000" sheet="1" objects="1" scenarios="1"/>
  <mergeCells count="29">
    <mergeCell ref="C35:D35"/>
    <mergeCell ref="E35:F35"/>
    <mergeCell ref="B1:I1"/>
    <mergeCell ref="L2:O2"/>
    <mergeCell ref="I4:K4"/>
    <mergeCell ref="I5:K5"/>
    <mergeCell ref="I6:K6"/>
    <mergeCell ref="C9:G9"/>
    <mergeCell ref="C13:J13"/>
    <mergeCell ref="C22:J22"/>
    <mergeCell ref="B29:D29"/>
    <mergeCell ref="B30:D30"/>
    <mergeCell ref="B31:D31"/>
    <mergeCell ref="C36:D36"/>
    <mergeCell ref="E36:F36"/>
    <mergeCell ref="G36:H36"/>
    <mergeCell ref="C37:D37"/>
    <mergeCell ref="E37:F37"/>
    <mergeCell ref="G37:H37"/>
    <mergeCell ref="C41:D41"/>
    <mergeCell ref="E41:F41"/>
    <mergeCell ref="G41:H41"/>
    <mergeCell ref="B38:H38"/>
    <mergeCell ref="C39:D39"/>
    <mergeCell ref="E39:F39"/>
    <mergeCell ref="G39:H39"/>
    <mergeCell ref="C40:D40"/>
    <mergeCell ref="E40:F40"/>
    <mergeCell ref="G40:H40"/>
  </mergeCells>
  <dataValidations count="2">
    <dataValidation type="list" allowBlank="1" showErrorMessage="1" sqref="E32:E33" xr:uid="{00000000-0002-0000-0000-000000000000}">
      <formula1>#REF!</formula1>
    </dataValidation>
    <dataValidation type="list" allowBlank="1" showErrorMessage="1" sqref="E29:E31" xr:uid="{00000000-0002-0000-0000-000001000000}">
      <formula1>$B$50:$B$51</formula1>
    </dataValidation>
  </dataValidations>
  <printOptions gridLines="1"/>
  <pageMargins left="0.75" right="0.75" top="1" bottom="1" header="0.5" footer="0.5"/>
  <pageSetup scale="90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6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defaultColWidth="8.88671875" defaultRowHeight="13.2" x14ac:dyDescent="0.25"/>
  <cols>
    <col min="1" max="1" width="42.33203125" style="1" customWidth="1"/>
    <col min="2" max="2" width="16.88671875" style="2" customWidth="1"/>
    <col min="3" max="3" width="17.6640625" style="2" customWidth="1"/>
    <col min="4" max="5" width="17.33203125" style="1" customWidth="1"/>
    <col min="6" max="6" width="17.6640625" style="1" customWidth="1"/>
    <col min="7" max="7" width="17.6640625" style="68" customWidth="1"/>
    <col min="8" max="10" width="13.88671875" style="68" customWidth="1"/>
    <col min="11" max="11" width="16" style="2" customWidth="1"/>
    <col min="12" max="12" width="17.44140625" style="2" customWidth="1"/>
    <col min="13" max="13" width="14.6640625" style="2" customWidth="1"/>
    <col min="14" max="14" width="10.5546875" style="1" customWidth="1"/>
    <col min="15" max="23" width="9.109375" style="1" customWidth="1"/>
    <col min="24" max="30" width="9.109375" style="48" customWidth="1"/>
    <col min="31" max="35" width="8.88671875" style="1"/>
    <col min="36" max="36" width="36.5546875" style="1" customWidth="1"/>
    <col min="37" max="37" width="8.88671875" style="69"/>
    <col min="38" max="16384" width="8.88671875" style="1"/>
  </cols>
  <sheetData>
    <row r="1" spans="1:37" ht="18.75" customHeight="1" x14ac:dyDescent="0.3">
      <c r="A1" s="248" t="s">
        <v>0</v>
      </c>
      <c r="B1" s="248"/>
      <c r="C1" s="248"/>
      <c r="D1" s="248"/>
      <c r="E1" s="4"/>
      <c r="G1" s="1"/>
      <c r="H1" s="1"/>
      <c r="I1" s="1"/>
      <c r="J1" s="1"/>
      <c r="K1" s="1"/>
      <c r="L1" s="1"/>
      <c r="M1" s="1"/>
      <c r="X1" s="1"/>
      <c r="Y1" s="1"/>
      <c r="Z1" s="1"/>
      <c r="AA1" s="1"/>
      <c r="AB1" s="1"/>
      <c r="AC1" s="1"/>
      <c r="AD1" s="1"/>
    </row>
    <row r="2" spans="1:37" ht="18" customHeight="1" x14ac:dyDescent="0.3">
      <c r="A2" s="4"/>
      <c r="B2" s="70"/>
      <c r="C2" s="70"/>
      <c r="D2" s="5"/>
      <c r="E2" s="5"/>
      <c r="G2" s="1"/>
      <c r="H2" s="1"/>
      <c r="I2" s="1"/>
      <c r="J2" s="1"/>
      <c r="K2" s="1"/>
      <c r="L2" s="1"/>
      <c r="M2" s="1"/>
      <c r="X2" s="1"/>
      <c r="Y2" s="1"/>
      <c r="Z2" s="1"/>
      <c r="AA2" s="1"/>
      <c r="AB2" s="1"/>
      <c r="AC2" s="1"/>
      <c r="AD2" s="1"/>
    </row>
    <row r="3" spans="1:37" s="8" customFormat="1" ht="18.75" customHeight="1" thickBot="1" x14ac:dyDescent="0.35">
      <c r="A3" s="74" t="s">
        <v>43</v>
      </c>
      <c r="B3" s="61"/>
      <c r="C3" s="61"/>
      <c r="F3" s="57"/>
      <c r="G3" s="75"/>
      <c r="H3" s="71"/>
      <c r="I3" s="71"/>
      <c r="J3" s="71"/>
      <c r="K3" s="61"/>
      <c r="L3" s="5"/>
      <c r="M3" s="43"/>
      <c r="X3" s="72"/>
      <c r="Y3" s="72"/>
      <c r="Z3" s="72"/>
      <c r="AA3" s="72"/>
      <c r="AB3" s="72"/>
      <c r="AC3" s="72"/>
      <c r="AD3" s="72"/>
      <c r="AK3" s="73"/>
    </row>
    <row r="4" spans="1:37" s="76" customFormat="1" ht="25.5" customHeight="1" x14ac:dyDescent="0.25">
      <c r="A4" s="267"/>
      <c r="B4" s="80" t="s">
        <v>44</v>
      </c>
      <c r="C4" s="80" t="s">
        <v>45</v>
      </c>
      <c r="D4" s="80" t="s">
        <v>46</v>
      </c>
      <c r="E4" s="269" t="s">
        <v>47</v>
      </c>
      <c r="F4" s="271" t="s">
        <v>48</v>
      </c>
      <c r="G4" s="272"/>
      <c r="H4" s="272"/>
      <c r="I4" s="272"/>
      <c r="J4" s="272"/>
      <c r="K4" s="273"/>
      <c r="L4" s="81" t="s">
        <v>49</v>
      </c>
      <c r="M4" s="77"/>
      <c r="N4" s="82"/>
      <c r="O4" s="76" t="s">
        <v>50</v>
      </c>
      <c r="X4" s="78"/>
      <c r="Y4" s="78"/>
      <c r="Z4" s="78"/>
      <c r="AA4" s="78"/>
      <c r="AB4" s="78"/>
      <c r="AC4" s="78"/>
      <c r="AD4" s="78"/>
      <c r="AK4" s="79"/>
    </row>
    <row r="5" spans="1:37" s="76" customFormat="1" ht="55.5" customHeight="1" x14ac:dyDescent="0.25">
      <c r="A5" s="268"/>
      <c r="B5" s="83" t="s">
        <v>51</v>
      </c>
      <c r="C5" s="83" t="s">
        <v>51</v>
      </c>
      <c r="D5" s="83" t="s">
        <v>51</v>
      </c>
      <c r="E5" s="270"/>
      <c r="F5" s="84" t="s">
        <v>52</v>
      </c>
      <c r="G5" s="84" t="s">
        <v>53</v>
      </c>
      <c r="H5" s="84" t="s">
        <v>54</v>
      </c>
      <c r="I5" s="85" t="s">
        <v>55</v>
      </c>
      <c r="J5" s="84" t="s">
        <v>56</v>
      </c>
      <c r="K5" s="84" t="s">
        <v>57</v>
      </c>
      <c r="L5" s="86"/>
      <c r="M5" s="87"/>
      <c r="N5" s="88"/>
      <c r="O5" s="89" t="s">
        <v>58</v>
      </c>
      <c r="P5" s="89" t="s">
        <v>59</v>
      </c>
      <c r="Q5" s="90" t="s">
        <v>60</v>
      </c>
      <c r="R5" s="91" t="s">
        <v>61</v>
      </c>
      <c r="S5" s="89" t="s">
        <v>62</v>
      </c>
      <c r="T5" s="92" t="s">
        <v>63</v>
      </c>
      <c r="U5" s="92" t="s">
        <v>64</v>
      </c>
      <c r="V5" s="90" t="s">
        <v>65</v>
      </c>
      <c r="W5" s="90" t="s">
        <v>66</v>
      </c>
      <c r="X5" s="90" t="s">
        <v>67</v>
      </c>
      <c r="Y5" s="91" t="s">
        <v>68</v>
      </c>
      <c r="Z5" s="91" t="s">
        <v>69</v>
      </c>
      <c r="AA5" s="93" t="s">
        <v>70</v>
      </c>
      <c r="AB5" s="93" t="s">
        <v>71</v>
      </c>
      <c r="AC5" s="93" t="s">
        <v>72</v>
      </c>
      <c r="AD5" s="93" t="s">
        <v>73</v>
      </c>
      <c r="AE5" s="93" t="s">
        <v>74</v>
      </c>
      <c r="AF5" s="89" t="s">
        <v>75</v>
      </c>
      <c r="AG5" s="89" t="s">
        <v>76</v>
      </c>
      <c r="AH5" s="89" t="s">
        <v>77</v>
      </c>
      <c r="AJ5" s="76" t="s">
        <v>78</v>
      </c>
      <c r="AK5" s="79"/>
    </row>
    <row r="6" spans="1:37" ht="19.5" customHeight="1" x14ac:dyDescent="0.25">
      <c r="A6" s="94" t="str">
        <f t="shared" ref="A6:A19" si="0">A46</f>
        <v>Bioretention - Enhanced</v>
      </c>
      <c r="B6" s="95"/>
      <c r="C6" s="95"/>
      <c r="D6" s="95"/>
      <c r="E6" s="96"/>
      <c r="F6" s="97" t="e">
        <f>IF('Site Data'!$C$37="Practice Dependent",'Site Data'!$E$39,'Site Data'!$E$37)*3630*($B6*'Site Data'!$M$24+BMPs!$C6*'Site Data'!$M$25+BMPs!$D6*'Site Data'!$M$26)</f>
        <v>#VALUE!</v>
      </c>
      <c r="G6" s="98">
        <f t="shared" ref="G6:G24" si="1">HLOOKUP(A6,$O$5:$AH$27,23,FALSE)</f>
        <v>0</v>
      </c>
      <c r="H6" s="97" t="e">
        <f t="shared" ref="H6:H24" si="2">MIN(F6+G6,E6)</f>
        <v>#VALUE!</v>
      </c>
      <c r="I6" s="99">
        <f>IF('Site Data'!G$37="Infiltration, Detention, or Retention",1,BMPs!AK6)</f>
        <v>1</v>
      </c>
      <c r="J6" s="98" t="e">
        <f>MIN(E6*I6,H6)</f>
        <v>#VALUE!</v>
      </c>
      <c r="K6" s="98" t="e">
        <f t="shared" ref="K6:K24" si="3">F6+G6-J6</f>
        <v>#VALUE!</v>
      </c>
      <c r="L6" s="100"/>
      <c r="N6" s="101"/>
      <c r="O6" s="102">
        <f t="shared" ref="O6:X15" si="4">IF($L6=O$5,$K6,0)</f>
        <v>0</v>
      </c>
      <c r="P6" s="102">
        <f t="shared" si="4"/>
        <v>0</v>
      </c>
      <c r="Q6" s="102">
        <f t="shared" si="4"/>
        <v>0</v>
      </c>
      <c r="R6" s="102">
        <f t="shared" si="4"/>
        <v>0</v>
      </c>
      <c r="S6" s="102">
        <f t="shared" si="4"/>
        <v>0</v>
      </c>
      <c r="T6" s="102">
        <f t="shared" si="4"/>
        <v>0</v>
      </c>
      <c r="U6" s="102">
        <f t="shared" si="4"/>
        <v>0</v>
      </c>
      <c r="V6" s="102">
        <f t="shared" si="4"/>
        <v>0</v>
      </c>
      <c r="W6" s="102">
        <f t="shared" si="4"/>
        <v>0</v>
      </c>
      <c r="X6" s="102">
        <f t="shared" si="4"/>
        <v>0</v>
      </c>
      <c r="Y6" s="102">
        <f t="shared" ref="Y6:AH15" si="5">IF($L6=Y$5,$K6,0)</f>
        <v>0</v>
      </c>
      <c r="Z6" s="102">
        <f t="shared" si="5"/>
        <v>0</v>
      </c>
      <c r="AA6" s="102">
        <f t="shared" si="5"/>
        <v>0</v>
      </c>
      <c r="AB6" s="102">
        <f t="shared" si="5"/>
        <v>0</v>
      </c>
      <c r="AC6" s="102">
        <f t="shared" si="5"/>
        <v>0</v>
      </c>
      <c r="AD6" s="102">
        <f t="shared" si="5"/>
        <v>0</v>
      </c>
      <c r="AE6" s="102">
        <f t="shared" si="5"/>
        <v>0</v>
      </c>
      <c r="AF6" s="102">
        <f t="shared" si="5"/>
        <v>0</v>
      </c>
      <c r="AG6" s="102">
        <f t="shared" si="5"/>
        <v>0</v>
      </c>
      <c r="AH6" s="102">
        <f t="shared" si="5"/>
        <v>0</v>
      </c>
      <c r="AJ6" s="94" t="s">
        <v>58</v>
      </c>
      <c r="AK6" s="69">
        <v>1</v>
      </c>
    </row>
    <row r="7" spans="1:37" ht="19.5" customHeight="1" x14ac:dyDescent="0.25">
      <c r="A7" s="94" t="str">
        <f t="shared" si="0"/>
        <v>Bioretention - Standard</v>
      </c>
      <c r="B7" s="95"/>
      <c r="C7" s="95"/>
      <c r="D7" s="95"/>
      <c r="E7" s="96"/>
      <c r="F7" s="97" t="e">
        <f>IF('Site Data'!$C$37="Practice Dependent",'Site Data'!$E$39,'Site Data'!$E$37)*3630*($B7*'Site Data'!$M$24+BMPs!$C7*'Site Data'!$M$25+BMPs!$D7*'Site Data'!$M$26)</f>
        <v>#VALUE!</v>
      </c>
      <c r="G7" s="98">
        <f t="shared" si="1"/>
        <v>0</v>
      </c>
      <c r="H7" s="97" t="e">
        <f t="shared" si="2"/>
        <v>#VALUE!</v>
      </c>
      <c r="I7" s="99">
        <f>IF('Site Data'!G$37="Infiltration, Detention, or Retention",1,BMPs!AK7)</f>
        <v>0.6</v>
      </c>
      <c r="J7" s="98" t="e">
        <f t="shared" ref="J7:J24" si="6">MIN(E7*I7,H7)</f>
        <v>#VALUE!</v>
      </c>
      <c r="K7" s="98" t="e">
        <f t="shared" si="3"/>
        <v>#VALUE!</v>
      </c>
      <c r="L7" s="100"/>
      <c r="N7" s="101"/>
      <c r="O7" s="102">
        <f t="shared" si="4"/>
        <v>0</v>
      </c>
      <c r="P7" s="102">
        <f t="shared" si="4"/>
        <v>0</v>
      </c>
      <c r="Q7" s="102">
        <f t="shared" si="4"/>
        <v>0</v>
      </c>
      <c r="R7" s="102">
        <f t="shared" si="4"/>
        <v>0</v>
      </c>
      <c r="S7" s="102">
        <f t="shared" si="4"/>
        <v>0</v>
      </c>
      <c r="T7" s="102">
        <f t="shared" si="4"/>
        <v>0</v>
      </c>
      <c r="U7" s="102">
        <f t="shared" si="4"/>
        <v>0</v>
      </c>
      <c r="V7" s="102">
        <f t="shared" si="4"/>
        <v>0</v>
      </c>
      <c r="W7" s="102">
        <f t="shared" si="4"/>
        <v>0</v>
      </c>
      <c r="X7" s="102">
        <f t="shared" si="4"/>
        <v>0</v>
      </c>
      <c r="Y7" s="102">
        <f t="shared" si="5"/>
        <v>0</v>
      </c>
      <c r="Z7" s="102">
        <f t="shared" si="5"/>
        <v>0</v>
      </c>
      <c r="AA7" s="102">
        <f t="shared" si="5"/>
        <v>0</v>
      </c>
      <c r="AB7" s="102">
        <f t="shared" si="5"/>
        <v>0</v>
      </c>
      <c r="AC7" s="102">
        <f t="shared" si="5"/>
        <v>0</v>
      </c>
      <c r="AD7" s="102">
        <f t="shared" si="5"/>
        <v>0</v>
      </c>
      <c r="AE7" s="102">
        <f t="shared" si="5"/>
        <v>0</v>
      </c>
      <c r="AF7" s="102">
        <f t="shared" si="5"/>
        <v>0</v>
      </c>
      <c r="AG7" s="102">
        <f t="shared" si="5"/>
        <v>0</v>
      </c>
      <c r="AH7" s="102">
        <f t="shared" si="5"/>
        <v>0</v>
      </c>
      <c r="AJ7" s="94" t="s">
        <v>59</v>
      </c>
      <c r="AK7" s="69">
        <v>0.6</v>
      </c>
    </row>
    <row r="8" spans="1:37" ht="19.5" customHeight="1" x14ac:dyDescent="0.25">
      <c r="A8" s="94" t="str">
        <f t="shared" si="0"/>
        <v>Permeable Pavement - Infiltration</v>
      </c>
      <c r="B8" s="95"/>
      <c r="C8" s="95"/>
      <c r="D8" s="95"/>
      <c r="E8" s="96"/>
      <c r="F8" s="97" t="e">
        <f>IF('Site Data'!$C$37="Practice Dependent",'Site Data'!$E$39,'Site Data'!$E$37)*3630*($B8*'Site Data'!$M$24+BMPs!$C8*'Site Data'!$M$25+BMPs!$D8*'Site Data'!$M$26)</f>
        <v>#VALUE!</v>
      </c>
      <c r="G8" s="98">
        <f t="shared" si="1"/>
        <v>0</v>
      </c>
      <c r="H8" s="97" t="e">
        <f t="shared" si="2"/>
        <v>#VALUE!</v>
      </c>
      <c r="I8" s="99">
        <f>IF('Site Data'!G$37="Infiltration, Detention, or Retention",1,BMPs!AK8)</f>
        <v>1</v>
      </c>
      <c r="J8" s="98" t="e">
        <f t="shared" si="6"/>
        <v>#VALUE!</v>
      </c>
      <c r="K8" s="98" t="e">
        <f t="shared" si="3"/>
        <v>#VALUE!</v>
      </c>
      <c r="L8" s="100"/>
      <c r="N8" s="101"/>
      <c r="O8" s="102">
        <f t="shared" si="4"/>
        <v>0</v>
      </c>
      <c r="P8" s="102">
        <f t="shared" si="4"/>
        <v>0</v>
      </c>
      <c r="Q8" s="102">
        <f t="shared" si="4"/>
        <v>0</v>
      </c>
      <c r="R8" s="102">
        <f t="shared" si="4"/>
        <v>0</v>
      </c>
      <c r="S8" s="102">
        <f t="shared" si="4"/>
        <v>0</v>
      </c>
      <c r="T8" s="102">
        <f t="shared" si="4"/>
        <v>0</v>
      </c>
      <c r="U8" s="102">
        <f t="shared" si="4"/>
        <v>0</v>
      </c>
      <c r="V8" s="102">
        <f t="shared" si="4"/>
        <v>0</v>
      </c>
      <c r="W8" s="102">
        <f t="shared" si="4"/>
        <v>0</v>
      </c>
      <c r="X8" s="102">
        <f t="shared" si="4"/>
        <v>0</v>
      </c>
      <c r="Y8" s="102">
        <f t="shared" si="5"/>
        <v>0</v>
      </c>
      <c r="Z8" s="102">
        <f t="shared" si="5"/>
        <v>0</v>
      </c>
      <c r="AA8" s="102">
        <f t="shared" si="5"/>
        <v>0</v>
      </c>
      <c r="AB8" s="102">
        <f t="shared" si="5"/>
        <v>0</v>
      </c>
      <c r="AC8" s="102">
        <f t="shared" si="5"/>
        <v>0</v>
      </c>
      <c r="AD8" s="102">
        <f t="shared" si="5"/>
        <v>0</v>
      </c>
      <c r="AE8" s="102">
        <f t="shared" si="5"/>
        <v>0</v>
      </c>
      <c r="AF8" s="102">
        <f t="shared" si="5"/>
        <v>0</v>
      </c>
      <c r="AG8" s="102">
        <f t="shared" si="5"/>
        <v>0</v>
      </c>
      <c r="AH8" s="102">
        <f t="shared" si="5"/>
        <v>0</v>
      </c>
      <c r="AJ8" s="94" t="s">
        <v>60</v>
      </c>
      <c r="AK8" s="69">
        <v>1</v>
      </c>
    </row>
    <row r="9" spans="1:37" ht="19.5" customHeight="1" x14ac:dyDescent="0.25">
      <c r="A9" s="94" t="str">
        <f t="shared" si="0"/>
        <v>Permeable Pavement - Standard</v>
      </c>
      <c r="B9" s="95"/>
      <c r="C9" s="95"/>
      <c r="D9" s="95"/>
      <c r="E9" s="96"/>
      <c r="F9" s="97" t="e">
        <f>IF('Site Data'!$C$37="Practice Dependent",'Site Data'!$E$39,'Site Data'!$E$37)*3630*($B9*'Site Data'!$M$24+BMPs!$C9*'Site Data'!$M$25+BMPs!$D9*'Site Data'!$M$26)</f>
        <v>#VALUE!</v>
      </c>
      <c r="G9" s="98">
        <f t="shared" si="1"/>
        <v>0</v>
      </c>
      <c r="H9" s="97" t="e">
        <f t="shared" si="2"/>
        <v>#VALUE!</v>
      </c>
      <c r="I9" s="99">
        <f>IF('Site Data'!G$37="Infiltration, Detention, or Retention",1,BMPs!AK9)</f>
        <v>0.5</v>
      </c>
      <c r="J9" s="98" t="e">
        <f t="shared" si="6"/>
        <v>#VALUE!</v>
      </c>
      <c r="K9" s="98" t="e">
        <f t="shared" si="3"/>
        <v>#VALUE!</v>
      </c>
      <c r="L9" s="100"/>
      <c r="N9" s="101"/>
      <c r="O9" s="102">
        <f t="shared" si="4"/>
        <v>0</v>
      </c>
      <c r="P9" s="102">
        <f t="shared" si="4"/>
        <v>0</v>
      </c>
      <c r="Q9" s="102">
        <f t="shared" si="4"/>
        <v>0</v>
      </c>
      <c r="R9" s="102">
        <f t="shared" si="4"/>
        <v>0</v>
      </c>
      <c r="S9" s="102">
        <f t="shared" si="4"/>
        <v>0</v>
      </c>
      <c r="T9" s="102">
        <f t="shared" si="4"/>
        <v>0</v>
      </c>
      <c r="U9" s="102">
        <f t="shared" si="4"/>
        <v>0</v>
      </c>
      <c r="V9" s="102">
        <f t="shared" si="4"/>
        <v>0</v>
      </c>
      <c r="W9" s="102">
        <f t="shared" si="4"/>
        <v>0</v>
      </c>
      <c r="X9" s="102">
        <f t="shared" si="4"/>
        <v>0</v>
      </c>
      <c r="Y9" s="102">
        <f t="shared" si="5"/>
        <v>0</v>
      </c>
      <c r="Z9" s="102">
        <f t="shared" si="5"/>
        <v>0</v>
      </c>
      <c r="AA9" s="102">
        <f t="shared" si="5"/>
        <v>0</v>
      </c>
      <c r="AB9" s="102">
        <f t="shared" si="5"/>
        <v>0</v>
      </c>
      <c r="AC9" s="102">
        <f t="shared" si="5"/>
        <v>0</v>
      </c>
      <c r="AD9" s="102">
        <f t="shared" si="5"/>
        <v>0</v>
      </c>
      <c r="AE9" s="102">
        <f t="shared" si="5"/>
        <v>0</v>
      </c>
      <c r="AF9" s="102">
        <f t="shared" si="5"/>
        <v>0</v>
      </c>
      <c r="AG9" s="102">
        <f t="shared" si="5"/>
        <v>0</v>
      </c>
      <c r="AH9" s="102">
        <f t="shared" si="5"/>
        <v>0</v>
      </c>
      <c r="AJ9" s="94" t="s">
        <v>61</v>
      </c>
      <c r="AK9" s="69">
        <v>0.5</v>
      </c>
    </row>
    <row r="10" spans="1:37" ht="19.5" customHeight="1" x14ac:dyDescent="0.25">
      <c r="A10" s="94" t="str">
        <f t="shared" si="0"/>
        <v>Infiltration</v>
      </c>
      <c r="B10" s="95"/>
      <c r="C10" s="95"/>
      <c r="D10" s="95"/>
      <c r="E10" s="96"/>
      <c r="F10" s="97" t="e">
        <f>IF('Site Data'!$C$37="Practice Dependent",'Site Data'!$E$39,'Site Data'!$E$37)*3630*($B10*'Site Data'!$M$24+BMPs!$C10*'Site Data'!$M$25+BMPs!$D10*'Site Data'!$M$26)</f>
        <v>#VALUE!</v>
      </c>
      <c r="G10" s="98">
        <f t="shared" si="1"/>
        <v>0</v>
      </c>
      <c r="H10" s="97" t="e">
        <f t="shared" si="2"/>
        <v>#VALUE!</v>
      </c>
      <c r="I10" s="99">
        <f>IF('Site Data'!G$37="Infiltration, Detention, or Retention",1,BMPs!AK10)</f>
        <v>1</v>
      </c>
      <c r="J10" s="98" t="e">
        <f t="shared" si="6"/>
        <v>#VALUE!</v>
      </c>
      <c r="K10" s="98" t="e">
        <f t="shared" si="3"/>
        <v>#VALUE!</v>
      </c>
      <c r="L10" s="100"/>
      <c r="N10" s="101"/>
      <c r="O10" s="102">
        <f t="shared" si="4"/>
        <v>0</v>
      </c>
      <c r="P10" s="102">
        <f t="shared" si="4"/>
        <v>0</v>
      </c>
      <c r="Q10" s="102">
        <f t="shared" si="4"/>
        <v>0</v>
      </c>
      <c r="R10" s="102">
        <f t="shared" si="4"/>
        <v>0</v>
      </c>
      <c r="S10" s="102">
        <f t="shared" si="4"/>
        <v>0</v>
      </c>
      <c r="T10" s="102">
        <f t="shared" si="4"/>
        <v>0</v>
      </c>
      <c r="U10" s="102">
        <f t="shared" si="4"/>
        <v>0</v>
      </c>
      <c r="V10" s="102">
        <f t="shared" si="4"/>
        <v>0</v>
      </c>
      <c r="W10" s="102">
        <f t="shared" si="4"/>
        <v>0</v>
      </c>
      <c r="X10" s="102">
        <f t="shared" si="4"/>
        <v>0</v>
      </c>
      <c r="Y10" s="102">
        <f t="shared" si="5"/>
        <v>0</v>
      </c>
      <c r="Z10" s="102">
        <f t="shared" si="5"/>
        <v>0</v>
      </c>
      <c r="AA10" s="102">
        <f t="shared" si="5"/>
        <v>0</v>
      </c>
      <c r="AB10" s="102">
        <f t="shared" si="5"/>
        <v>0</v>
      </c>
      <c r="AC10" s="102">
        <f t="shared" si="5"/>
        <v>0</v>
      </c>
      <c r="AD10" s="102">
        <f t="shared" si="5"/>
        <v>0</v>
      </c>
      <c r="AE10" s="102">
        <f t="shared" si="5"/>
        <v>0</v>
      </c>
      <c r="AF10" s="102">
        <f t="shared" si="5"/>
        <v>0</v>
      </c>
      <c r="AG10" s="102">
        <f t="shared" si="5"/>
        <v>0</v>
      </c>
      <c r="AH10" s="102">
        <f t="shared" si="5"/>
        <v>0</v>
      </c>
      <c r="AJ10" s="94" t="s">
        <v>62</v>
      </c>
      <c r="AK10" s="69">
        <v>1</v>
      </c>
    </row>
    <row r="11" spans="1:37" ht="19.5" customHeight="1" x14ac:dyDescent="0.25">
      <c r="A11" s="94" t="str">
        <f t="shared" si="0"/>
        <v>Green Roof</v>
      </c>
      <c r="B11" s="95"/>
      <c r="C11" s="95"/>
      <c r="D11" s="95"/>
      <c r="E11" s="96"/>
      <c r="F11" s="97" t="e">
        <f>IF('Site Data'!$C$37="Practice Dependent",'Site Data'!$E$39,'Site Data'!$E$37)*3630*($B11*'Site Data'!$M$24+BMPs!$C11*'Site Data'!$M$25+BMPs!$D11*'Site Data'!$M$26)</f>
        <v>#VALUE!</v>
      </c>
      <c r="G11" s="98">
        <f t="shared" si="1"/>
        <v>0</v>
      </c>
      <c r="H11" s="97" t="e">
        <f t="shared" si="2"/>
        <v>#VALUE!</v>
      </c>
      <c r="I11" s="99">
        <f>IF('Site Data'!G$37="Infiltration, Detention, or Retention",1,BMPs!AK11)</f>
        <v>1</v>
      </c>
      <c r="J11" s="98" t="e">
        <f t="shared" si="6"/>
        <v>#VALUE!</v>
      </c>
      <c r="K11" s="98" t="e">
        <f t="shared" si="3"/>
        <v>#VALUE!</v>
      </c>
      <c r="L11" s="100"/>
      <c r="N11" s="101"/>
      <c r="O11" s="102">
        <f t="shared" si="4"/>
        <v>0</v>
      </c>
      <c r="P11" s="102">
        <f t="shared" si="4"/>
        <v>0</v>
      </c>
      <c r="Q11" s="102">
        <f t="shared" si="4"/>
        <v>0</v>
      </c>
      <c r="R11" s="102">
        <f t="shared" si="4"/>
        <v>0</v>
      </c>
      <c r="S11" s="102">
        <f t="shared" si="4"/>
        <v>0</v>
      </c>
      <c r="T11" s="102">
        <f t="shared" si="4"/>
        <v>0</v>
      </c>
      <c r="U11" s="102">
        <f t="shared" si="4"/>
        <v>0</v>
      </c>
      <c r="V11" s="102">
        <f t="shared" si="4"/>
        <v>0</v>
      </c>
      <c r="W11" s="102">
        <f t="shared" si="4"/>
        <v>0</v>
      </c>
      <c r="X11" s="102">
        <f t="shared" si="4"/>
        <v>0</v>
      </c>
      <c r="Y11" s="102">
        <f t="shared" si="5"/>
        <v>0</v>
      </c>
      <c r="Z11" s="102">
        <f t="shared" si="5"/>
        <v>0</v>
      </c>
      <c r="AA11" s="102">
        <f t="shared" si="5"/>
        <v>0</v>
      </c>
      <c r="AB11" s="102">
        <f t="shared" si="5"/>
        <v>0</v>
      </c>
      <c r="AC11" s="102">
        <f t="shared" si="5"/>
        <v>0</v>
      </c>
      <c r="AD11" s="102">
        <f t="shared" si="5"/>
        <v>0</v>
      </c>
      <c r="AE11" s="102">
        <f t="shared" si="5"/>
        <v>0</v>
      </c>
      <c r="AF11" s="102">
        <f t="shared" si="5"/>
        <v>0</v>
      </c>
      <c r="AG11" s="102">
        <f t="shared" si="5"/>
        <v>0</v>
      </c>
      <c r="AH11" s="102">
        <f t="shared" si="5"/>
        <v>0</v>
      </c>
      <c r="AJ11" s="94" t="s">
        <v>63</v>
      </c>
      <c r="AK11" s="69">
        <v>1</v>
      </c>
    </row>
    <row r="12" spans="1:37" ht="19.5" customHeight="1" x14ac:dyDescent="0.25">
      <c r="A12" s="94" t="str">
        <f t="shared" si="0"/>
        <v>Rainwater Harvesting</v>
      </c>
      <c r="B12" s="95"/>
      <c r="C12" s="95"/>
      <c r="D12" s="95"/>
      <c r="E12" s="96"/>
      <c r="F12" s="97" t="e">
        <f>IF('Site Data'!$C$37="Practice Dependent",'Site Data'!$E$39,'Site Data'!$E$37)*3630*($B12*'Site Data'!$M$24+BMPs!$C12*'Site Data'!$M$25+BMPs!$D12*'Site Data'!$M$26)</f>
        <v>#VALUE!</v>
      </c>
      <c r="G12" s="98">
        <f t="shared" si="1"/>
        <v>0</v>
      </c>
      <c r="H12" s="97" t="e">
        <f t="shared" si="2"/>
        <v>#VALUE!</v>
      </c>
      <c r="I12" s="99">
        <f>IF('Site Data'!G$37="Infiltration, Detention, or Retention",1,BMPs!AK12)</f>
        <v>1</v>
      </c>
      <c r="J12" s="98" t="e">
        <f t="shared" si="6"/>
        <v>#VALUE!</v>
      </c>
      <c r="K12" s="98" t="e">
        <f t="shared" si="3"/>
        <v>#VALUE!</v>
      </c>
      <c r="L12" s="100"/>
      <c r="N12" s="101"/>
      <c r="O12" s="102">
        <f t="shared" si="4"/>
        <v>0</v>
      </c>
      <c r="P12" s="102">
        <f t="shared" si="4"/>
        <v>0</v>
      </c>
      <c r="Q12" s="102">
        <f t="shared" si="4"/>
        <v>0</v>
      </c>
      <c r="R12" s="102">
        <f t="shared" si="4"/>
        <v>0</v>
      </c>
      <c r="S12" s="102">
        <f t="shared" si="4"/>
        <v>0</v>
      </c>
      <c r="T12" s="102">
        <f t="shared" si="4"/>
        <v>0</v>
      </c>
      <c r="U12" s="102">
        <f t="shared" si="4"/>
        <v>0</v>
      </c>
      <c r="V12" s="102">
        <f t="shared" si="4"/>
        <v>0</v>
      </c>
      <c r="W12" s="102">
        <f t="shared" si="4"/>
        <v>0</v>
      </c>
      <c r="X12" s="102">
        <f t="shared" si="4"/>
        <v>0</v>
      </c>
      <c r="Y12" s="102">
        <f t="shared" si="5"/>
        <v>0</v>
      </c>
      <c r="Z12" s="102">
        <f t="shared" si="5"/>
        <v>0</v>
      </c>
      <c r="AA12" s="102">
        <f t="shared" si="5"/>
        <v>0</v>
      </c>
      <c r="AB12" s="102">
        <f t="shared" si="5"/>
        <v>0</v>
      </c>
      <c r="AC12" s="102">
        <f t="shared" si="5"/>
        <v>0</v>
      </c>
      <c r="AD12" s="102">
        <f t="shared" si="5"/>
        <v>0</v>
      </c>
      <c r="AE12" s="102">
        <f t="shared" si="5"/>
        <v>0</v>
      </c>
      <c r="AF12" s="102">
        <f t="shared" si="5"/>
        <v>0</v>
      </c>
      <c r="AG12" s="102">
        <f t="shared" si="5"/>
        <v>0</v>
      </c>
      <c r="AH12" s="102">
        <f t="shared" si="5"/>
        <v>0</v>
      </c>
      <c r="AJ12" s="94" t="s">
        <v>64</v>
      </c>
      <c r="AK12" s="69">
        <v>1</v>
      </c>
    </row>
    <row r="13" spans="1:37" ht="19.5" customHeight="1" x14ac:dyDescent="0.25">
      <c r="A13" s="94" t="str">
        <f t="shared" si="0"/>
        <v>Disconnection to A/B or Amended Soils</v>
      </c>
      <c r="B13" s="95"/>
      <c r="C13" s="95"/>
      <c r="D13" s="95"/>
      <c r="E13" s="96"/>
      <c r="F13" s="97" t="e">
        <f>IF('Site Data'!$C$37="Practice Dependent",'Site Data'!$E$39,'Site Data'!$E$37)*3630*($B13*'Site Data'!$M$24+BMPs!$C13*'Site Data'!$M$25+BMPs!$D13*'Site Data'!$M$26)</f>
        <v>#VALUE!</v>
      </c>
      <c r="G13" s="98">
        <f t="shared" si="1"/>
        <v>0</v>
      </c>
      <c r="H13" s="97" t="e">
        <f t="shared" si="2"/>
        <v>#VALUE!</v>
      </c>
      <c r="I13" s="99">
        <f>IF('Site Data'!G$37="Infiltration, Detention, or Retention",1,BMPs!AK13)</f>
        <v>0.5</v>
      </c>
      <c r="J13" s="98" t="e">
        <f t="shared" si="6"/>
        <v>#VALUE!</v>
      </c>
      <c r="K13" s="98" t="e">
        <f t="shared" si="3"/>
        <v>#VALUE!</v>
      </c>
      <c r="L13" s="100"/>
      <c r="N13" s="101"/>
      <c r="O13" s="102">
        <f t="shared" si="4"/>
        <v>0</v>
      </c>
      <c r="P13" s="102">
        <f t="shared" si="4"/>
        <v>0</v>
      </c>
      <c r="Q13" s="102">
        <f t="shared" si="4"/>
        <v>0</v>
      </c>
      <c r="R13" s="102">
        <f t="shared" si="4"/>
        <v>0</v>
      </c>
      <c r="S13" s="102">
        <f t="shared" si="4"/>
        <v>0</v>
      </c>
      <c r="T13" s="102">
        <f t="shared" si="4"/>
        <v>0</v>
      </c>
      <c r="U13" s="102">
        <f t="shared" si="4"/>
        <v>0</v>
      </c>
      <c r="V13" s="102">
        <f t="shared" si="4"/>
        <v>0</v>
      </c>
      <c r="W13" s="102">
        <f t="shared" si="4"/>
        <v>0</v>
      </c>
      <c r="X13" s="102">
        <f t="shared" si="4"/>
        <v>0</v>
      </c>
      <c r="Y13" s="102">
        <f t="shared" si="5"/>
        <v>0</v>
      </c>
      <c r="Z13" s="102">
        <f t="shared" si="5"/>
        <v>0</v>
      </c>
      <c r="AA13" s="102">
        <f t="shared" si="5"/>
        <v>0</v>
      </c>
      <c r="AB13" s="102">
        <f t="shared" si="5"/>
        <v>0</v>
      </c>
      <c r="AC13" s="102">
        <f t="shared" si="5"/>
        <v>0</v>
      </c>
      <c r="AD13" s="102">
        <f t="shared" si="5"/>
        <v>0</v>
      </c>
      <c r="AE13" s="102">
        <f t="shared" si="5"/>
        <v>0</v>
      </c>
      <c r="AF13" s="102">
        <f t="shared" si="5"/>
        <v>0</v>
      </c>
      <c r="AG13" s="102">
        <f t="shared" si="5"/>
        <v>0</v>
      </c>
      <c r="AH13" s="102">
        <f t="shared" si="5"/>
        <v>0</v>
      </c>
      <c r="AJ13" s="94" t="s">
        <v>65</v>
      </c>
      <c r="AK13" s="69">
        <v>0.5</v>
      </c>
    </row>
    <row r="14" spans="1:37" ht="19.5" customHeight="1" x14ac:dyDescent="0.25">
      <c r="A14" s="94" t="str">
        <f t="shared" si="0"/>
        <v>Disconnection to C/D Soils</v>
      </c>
      <c r="B14" s="95"/>
      <c r="C14" s="95"/>
      <c r="D14" s="95"/>
      <c r="E14" s="96"/>
      <c r="F14" s="97" t="e">
        <f>IF('Site Data'!$C$37="Practice Dependent",'Site Data'!$E$39,'Site Data'!$E$37)*3630*($B14*'Site Data'!$M$24+BMPs!$C14*'Site Data'!$M$25+BMPs!$D14*'Site Data'!$M$26)</f>
        <v>#VALUE!</v>
      </c>
      <c r="G14" s="98">
        <f t="shared" si="1"/>
        <v>0</v>
      </c>
      <c r="H14" s="97" t="e">
        <f t="shared" si="2"/>
        <v>#VALUE!</v>
      </c>
      <c r="I14" s="99">
        <f>IF('Site Data'!G$37="Infiltration, Detention, or Retention",1,BMPs!AK14)</f>
        <v>0.25</v>
      </c>
      <c r="J14" s="98" t="e">
        <f t="shared" si="6"/>
        <v>#VALUE!</v>
      </c>
      <c r="K14" s="98" t="e">
        <f t="shared" si="3"/>
        <v>#VALUE!</v>
      </c>
      <c r="L14" s="100"/>
      <c r="N14" s="101"/>
      <c r="O14" s="102">
        <f t="shared" si="4"/>
        <v>0</v>
      </c>
      <c r="P14" s="102">
        <f t="shared" si="4"/>
        <v>0</v>
      </c>
      <c r="Q14" s="102">
        <f t="shared" si="4"/>
        <v>0</v>
      </c>
      <c r="R14" s="102">
        <f t="shared" si="4"/>
        <v>0</v>
      </c>
      <c r="S14" s="102">
        <f t="shared" si="4"/>
        <v>0</v>
      </c>
      <c r="T14" s="102">
        <f t="shared" si="4"/>
        <v>0</v>
      </c>
      <c r="U14" s="102">
        <f t="shared" si="4"/>
        <v>0</v>
      </c>
      <c r="V14" s="102">
        <f t="shared" si="4"/>
        <v>0</v>
      </c>
      <c r="W14" s="102">
        <f t="shared" si="4"/>
        <v>0</v>
      </c>
      <c r="X14" s="102">
        <f t="shared" si="4"/>
        <v>0</v>
      </c>
      <c r="Y14" s="102">
        <f t="shared" si="5"/>
        <v>0</v>
      </c>
      <c r="Z14" s="102">
        <f t="shared" si="5"/>
        <v>0</v>
      </c>
      <c r="AA14" s="102">
        <f t="shared" si="5"/>
        <v>0</v>
      </c>
      <c r="AB14" s="102">
        <f t="shared" si="5"/>
        <v>0</v>
      </c>
      <c r="AC14" s="102">
        <f t="shared" si="5"/>
        <v>0</v>
      </c>
      <c r="AD14" s="102">
        <f t="shared" si="5"/>
        <v>0</v>
      </c>
      <c r="AE14" s="102">
        <f t="shared" si="5"/>
        <v>0</v>
      </c>
      <c r="AF14" s="102">
        <f t="shared" si="5"/>
        <v>0</v>
      </c>
      <c r="AG14" s="102">
        <f t="shared" si="5"/>
        <v>0</v>
      </c>
      <c r="AH14" s="102">
        <f t="shared" si="5"/>
        <v>0</v>
      </c>
      <c r="AJ14" s="94" t="s">
        <v>66</v>
      </c>
      <c r="AK14" s="69">
        <v>0.25</v>
      </c>
    </row>
    <row r="15" spans="1:37" ht="19.5" customHeight="1" x14ac:dyDescent="0.25">
      <c r="A15" s="94" t="str">
        <f t="shared" si="0"/>
        <v>Disconnection to Forest Cover/Open Space</v>
      </c>
      <c r="B15" s="95"/>
      <c r="C15" s="95"/>
      <c r="D15" s="95"/>
      <c r="E15" s="96"/>
      <c r="F15" s="97" t="e">
        <f>IF('Site Data'!$C$37="Practice Dependent",'Site Data'!$E$39,'Site Data'!$E$37)*3630*($B15*'Site Data'!$M$24+BMPs!$C15*'Site Data'!$M$25+BMPs!$D15*'Site Data'!$M$26)</f>
        <v>#VALUE!</v>
      </c>
      <c r="G15" s="98">
        <f t="shared" si="1"/>
        <v>0</v>
      </c>
      <c r="H15" s="97" t="e">
        <f t="shared" si="2"/>
        <v>#VALUE!</v>
      </c>
      <c r="I15" s="99">
        <f>IF('Site Data'!G$37="Infiltration, Detention, or Retention",1,BMPs!AK15)</f>
        <v>0.75</v>
      </c>
      <c r="J15" s="98" t="e">
        <f t="shared" si="6"/>
        <v>#VALUE!</v>
      </c>
      <c r="K15" s="98" t="e">
        <f t="shared" si="3"/>
        <v>#VALUE!</v>
      </c>
      <c r="L15" s="100"/>
      <c r="N15" s="101"/>
      <c r="O15" s="102">
        <f t="shared" si="4"/>
        <v>0</v>
      </c>
      <c r="P15" s="102">
        <f t="shared" si="4"/>
        <v>0</v>
      </c>
      <c r="Q15" s="102">
        <f t="shared" si="4"/>
        <v>0</v>
      </c>
      <c r="R15" s="102">
        <f t="shared" si="4"/>
        <v>0</v>
      </c>
      <c r="S15" s="102">
        <f t="shared" si="4"/>
        <v>0</v>
      </c>
      <c r="T15" s="102">
        <f t="shared" si="4"/>
        <v>0</v>
      </c>
      <c r="U15" s="102">
        <f t="shared" si="4"/>
        <v>0</v>
      </c>
      <c r="V15" s="102">
        <f t="shared" si="4"/>
        <v>0</v>
      </c>
      <c r="W15" s="102">
        <f t="shared" si="4"/>
        <v>0</v>
      </c>
      <c r="X15" s="102">
        <f t="shared" si="4"/>
        <v>0</v>
      </c>
      <c r="Y15" s="102">
        <f t="shared" si="5"/>
        <v>0</v>
      </c>
      <c r="Z15" s="102">
        <f t="shared" si="5"/>
        <v>0</v>
      </c>
      <c r="AA15" s="102">
        <f t="shared" si="5"/>
        <v>0</v>
      </c>
      <c r="AB15" s="102">
        <f t="shared" si="5"/>
        <v>0</v>
      </c>
      <c r="AC15" s="102">
        <f t="shared" si="5"/>
        <v>0</v>
      </c>
      <c r="AD15" s="102">
        <f t="shared" si="5"/>
        <v>0</v>
      </c>
      <c r="AE15" s="102">
        <f t="shared" si="5"/>
        <v>0</v>
      </c>
      <c r="AF15" s="102">
        <f t="shared" si="5"/>
        <v>0</v>
      </c>
      <c r="AG15" s="102">
        <f t="shared" si="5"/>
        <v>0</v>
      </c>
      <c r="AH15" s="102">
        <f t="shared" si="5"/>
        <v>0</v>
      </c>
      <c r="AJ15" s="94" t="s">
        <v>67</v>
      </c>
      <c r="AK15" s="69">
        <v>0.75</v>
      </c>
    </row>
    <row r="16" spans="1:37" ht="19.5" customHeight="1" x14ac:dyDescent="0.25">
      <c r="A16" s="94" t="str">
        <f t="shared" si="0"/>
        <v>Grass Channel in A/B or Amended Soils</v>
      </c>
      <c r="B16" s="95"/>
      <c r="C16" s="95"/>
      <c r="D16" s="95"/>
      <c r="E16" s="96"/>
      <c r="F16" s="97" t="e">
        <f>IF('Site Data'!$C$37="Practice Dependent",'Site Data'!$E$39,'Site Data'!$E$37)*3630*($B16*'Site Data'!$M$24+BMPs!$C16*'Site Data'!$M$25+BMPs!$D16*'Site Data'!$M$26)</f>
        <v>#VALUE!</v>
      </c>
      <c r="G16" s="98">
        <f t="shared" si="1"/>
        <v>0</v>
      </c>
      <c r="H16" s="97" t="e">
        <f t="shared" si="2"/>
        <v>#VALUE!</v>
      </c>
      <c r="I16" s="99">
        <f>AK16</f>
        <v>0.2</v>
      </c>
      <c r="J16" s="98" t="e">
        <f t="shared" si="6"/>
        <v>#VALUE!</v>
      </c>
      <c r="K16" s="98" t="e">
        <f t="shared" si="3"/>
        <v>#VALUE!</v>
      </c>
      <c r="L16" s="100"/>
      <c r="N16" s="101"/>
      <c r="O16" s="102">
        <f t="shared" ref="O16:X24" si="7">IF($L16=O$5,$K16,0)</f>
        <v>0</v>
      </c>
      <c r="P16" s="102">
        <f t="shared" si="7"/>
        <v>0</v>
      </c>
      <c r="Q16" s="102">
        <f t="shared" si="7"/>
        <v>0</v>
      </c>
      <c r="R16" s="102">
        <f t="shared" si="7"/>
        <v>0</v>
      </c>
      <c r="S16" s="102">
        <f t="shared" si="7"/>
        <v>0</v>
      </c>
      <c r="T16" s="102">
        <f t="shared" si="7"/>
        <v>0</v>
      </c>
      <c r="U16" s="102">
        <f t="shared" si="7"/>
        <v>0</v>
      </c>
      <c r="V16" s="102">
        <f t="shared" si="7"/>
        <v>0</v>
      </c>
      <c r="W16" s="102">
        <f t="shared" si="7"/>
        <v>0</v>
      </c>
      <c r="X16" s="102">
        <f t="shared" si="7"/>
        <v>0</v>
      </c>
      <c r="Y16" s="102">
        <f t="shared" ref="Y16:AH24" si="8">IF($L16=Y$5,$K16,0)</f>
        <v>0</v>
      </c>
      <c r="Z16" s="102">
        <f t="shared" si="8"/>
        <v>0</v>
      </c>
      <c r="AA16" s="102">
        <f t="shared" si="8"/>
        <v>0</v>
      </c>
      <c r="AB16" s="102">
        <f t="shared" si="8"/>
        <v>0</v>
      </c>
      <c r="AC16" s="102">
        <f t="shared" si="8"/>
        <v>0</v>
      </c>
      <c r="AD16" s="102">
        <f t="shared" si="8"/>
        <v>0</v>
      </c>
      <c r="AE16" s="102">
        <f t="shared" si="8"/>
        <v>0</v>
      </c>
      <c r="AF16" s="102">
        <f t="shared" si="8"/>
        <v>0</v>
      </c>
      <c r="AG16" s="102">
        <f t="shared" si="8"/>
        <v>0</v>
      </c>
      <c r="AH16" s="102">
        <f t="shared" si="8"/>
        <v>0</v>
      </c>
      <c r="AJ16" s="94" t="s">
        <v>68</v>
      </c>
      <c r="AK16" s="69">
        <v>0.2</v>
      </c>
    </row>
    <row r="17" spans="1:37" ht="19.5" customHeight="1" x14ac:dyDescent="0.25">
      <c r="A17" s="94" t="str">
        <f t="shared" si="0"/>
        <v>Grass Channel in C/D Soils</v>
      </c>
      <c r="B17" s="95"/>
      <c r="C17" s="95"/>
      <c r="D17" s="95"/>
      <c r="E17" s="96"/>
      <c r="F17" s="97" t="e">
        <f>IF('Site Data'!$C$37="Practice Dependent",'Site Data'!$E$39,'Site Data'!$E$37)*3630*($B17*'Site Data'!$M$24+BMPs!$C17*'Site Data'!$M$25+BMPs!$D17*'Site Data'!$M$26)</f>
        <v>#VALUE!</v>
      </c>
      <c r="G17" s="98">
        <f t="shared" si="1"/>
        <v>0</v>
      </c>
      <c r="H17" s="97" t="e">
        <f t="shared" si="2"/>
        <v>#VALUE!</v>
      </c>
      <c r="I17" s="99">
        <f>AK17</f>
        <v>0.1</v>
      </c>
      <c r="J17" s="98" t="e">
        <f t="shared" si="6"/>
        <v>#VALUE!</v>
      </c>
      <c r="K17" s="98" t="e">
        <f t="shared" si="3"/>
        <v>#VALUE!</v>
      </c>
      <c r="L17" s="100"/>
      <c r="N17" s="101"/>
      <c r="O17" s="102">
        <f t="shared" si="7"/>
        <v>0</v>
      </c>
      <c r="P17" s="102">
        <f t="shared" si="7"/>
        <v>0</v>
      </c>
      <c r="Q17" s="102">
        <f t="shared" si="7"/>
        <v>0</v>
      </c>
      <c r="R17" s="102">
        <f t="shared" si="7"/>
        <v>0</v>
      </c>
      <c r="S17" s="102">
        <f t="shared" si="7"/>
        <v>0</v>
      </c>
      <c r="T17" s="102">
        <f t="shared" si="7"/>
        <v>0</v>
      </c>
      <c r="U17" s="102">
        <f t="shared" si="7"/>
        <v>0</v>
      </c>
      <c r="V17" s="102">
        <f t="shared" si="7"/>
        <v>0</v>
      </c>
      <c r="W17" s="102">
        <f t="shared" si="7"/>
        <v>0</v>
      </c>
      <c r="X17" s="102">
        <f t="shared" si="7"/>
        <v>0</v>
      </c>
      <c r="Y17" s="102">
        <f t="shared" si="8"/>
        <v>0</v>
      </c>
      <c r="Z17" s="102">
        <f t="shared" si="8"/>
        <v>0</v>
      </c>
      <c r="AA17" s="102">
        <f t="shared" si="8"/>
        <v>0</v>
      </c>
      <c r="AB17" s="102">
        <f t="shared" si="8"/>
        <v>0</v>
      </c>
      <c r="AC17" s="102">
        <f t="shared" si="8"/>
        <v>0</v>
      </c>
      <c r="AD17" s="102">
        <f t="shared" si="8"/>
        <v>0</v>
      </c>
      <c r="AE17" s="102">
        <f t="shared" si="8"/>
        <v>0</v>
      </c>
      <c r="AF17" s="102">
        <f t="shared" si="8"/>
        <v>0</v>
      </c>
      <c r="AG17" s="102">
        <f t="shared" si="8"/>
        <v>0</v>
      </c>
      <c r="AH17" s="102">
        <f t="shared" si="8"/>
        <v>0</v>
      </c>
      <c r="AJ17" s="94" t="s">
        <v>69</v>
      </c>
      <c r="AK17" s="69">
        <v>0.1</v>
      </c>
    </row>
    <row r="18" spans="1:37" ht="19.5" customHeight="1" x14ac:dyDescent="0.25">
      <c r="A18" s="94" t="str">
        <f t="shared" si="0"/>
        <v>Dry Swale</v>
      </c>
      <c r="B18" s="95"/>
      <c r="C18" s="95"/>
      <c r="D18" s="95"/>
      <c r="E18" s="96"/>
      <c r="F18" s="97" t="e">
        <f>IF('Site Data'!$C$37="Practice Dependent",'Site Data'!$E$39,'Site Data'!$E$37)*3630*($B18*'Site Data'!$M$24+BMPs!$C18*'Site Data'!$M$25+BMPs!$D18*'Site Data'!$M$26)</f>
        <v>#VALUE!</v>
      </c>
      <c r="G18" s="98">
        <f t="shared" si="1"/>
        <v>0</v>
      </c>
      <c r="H18" s="97" t="e">
        <f t="shared" si="2"/>
        <v>#VALUE!</v>
      </c>
      <c r="I18" s="99">
        <f>IF('Site Data'!G$37="Infiltration, Detention, or Retention",1,BMPs!AK18)</f>
        <v>0.6</v>
      </c>
      <c r="J18" s="98" t="e">
        <f t="shared" si="6"/>
        <v>#VALUE!</v>
      </c>
      <c r="K18" s="98" t="e">
        <f t="shared" si="3"/>
        <v>#VALUE!</v>
      </c>
      <c r="L18" s="100"/>
      <c r="O18" s="102">
        <f t="shared" si="7"/>
        <v>0</v>
      </c>
      <c r="P18" s="102">
        <f t="shared" si="7"/>
        <v>0</v>
      </c>
      <c r="Q18" s="102">
        <f t="shared" si="7"/>
        <v>0</v>
      </c>
      <c r="R18" s="102">
        <f t="shared" si="7"/>
        <v>0</v>
      </c>
      <c r="S18" s="102">
        <f t="shared" si="7"/>
        <v>0</v>
      </c>
      <c r="T18" s="102">
        <f t="shared" si="7"/>
        <v>0</v>
      </c>
      <c r="U18" s="102">
        <f t="shared" si="7"/>
        <v>0</v>
      </c>
      <c r="V18" s="102">
        <f t="shared" si="7"/>
        <v>0</v>
      </c>
      <c r="W18" s="102">
        <f t="shared" si="7"/>
        <v>0</v>
      </c>
      <c r="X18" s="102">
        <f t="shared" si="7"/>
        <v>0</v>
      </c>
      <c r="Y18" s="102">
        <f t="shared" si="8"/>
        <v>0</v>
      </c>
      <c r="Z18" s="102">
        <f t="shared" si="8"/>
        <v>0</v>
      </c>
      <c r="AA18" s="102">
        <f t="shared" si="8"/>
        <v>0</v>
      </c>
      <c r="AB18" s="102">
        <f t="shared" si="8"/>
        <v>0</v>
      </c>
      <c r="AC18" s="102">
        <f t="shared" si="8"/>
        <v>0</v>
      </c>
      <c r="AD18" s="102">
        <f t="shared" si="8"/>
        <v>0</v>
      </c>
      <c r="AE18" s="102">
        <f t="shared" si="8"/>
        <v>0</v>
      </c>
      <c r="AF18" s="102">
        <f t="shared" si="8"/>
        <v>0</v>
      </c>
      <c r="AG18" s="102">
        <f t="shared" si="8"/>
        <v>0</v>
      </c>
      <c r="AH18" s="102">
        <f t="shared" si="8"/>
        <v>0</v>
      </c>
      <c r="AJ18" s="94" t="s">
        <v>70</v>
      </c>
      <c r="AK18" s="69">
        <v>0.6</v>
      </c>
    </row>
    <row r="19" spans="1:37" ht="19.5" customHeight="1" x14ac:dyDescent="0.25">
      <c r="A19" s="94" t="str">
        <f t="shared" si="0"/>
        <v>Wet Swale</v>
      </c>
      <c r="B19" s="95"/>
      <c r="C19" s="95"/>
      <c r="D19" s="95"/>
      <c r="E19" s="96"/>
      <c r="F19" s="97" t="e">
        <f>IF('Site Data'!$C$37="Practice Dependent",'Site Data'!$E$40,'Site Data'!$E$37)*3630*($B19*'Site Data'!$M$24+BMPs!$C19*'Site Data'!$M$25+BMPs!$D19*'Site Data'!$M$26)</f>
        <v>#VALUE!</v>
      </c>
      <c r="G19" s="98">
        <f t="shared" si="1"/>
        <v>0</v>
      </c>
      <c r="H19" s="97" t="e">
        <f t="shared" si="2"/>
        <v>#VALUE!</v>
      </c>
      <c r="I19" s="99">
        <f>IF('Site Data'!G37="Runoff Reduction",0,1)</f>
        <v>1</v>
      </c>
      <c r="J19" s="98" t="e">
        <f t="shared" si="6"/>
        <v>#VALUE!</v>
      </c>
      <c r="K19" s="98" t="e">
        <f t="shared" si="3"/>
        <v>#VALUE!</v>
      </c>
      <c r="L19" s="100"/>
      <c r="O19" s="102">
        <f t="shared" si="7"/>
        <v>0</v>
      </c>
      <c r="P19" s="102">
        <f t="shared" si="7"/>
        <v>0</v>
      </c>
      <c r="Q19" s="102">
        <f t="shared" si="7"/>
        <v>0</v>
      </c>
      <c r="R19" s="102">
        <f t="shared" si="7"/>
        <v>0</v>
      </c>
      <c r="S19" s="102">
        <f t="shared" si="7"/>
        <v>0</v>
      </c>
      <c r="T19" s="102">
        <f t="shared" si="7"/>
        <v>0</v>
      </c>
      <c r="U19" s="102">
        <f t="shared" si="7"/>
        <v>0</v>
      </c>
      <c r="V19" s="102">
        <f t="shared" si="7"/>
        <v>0</v>
      </c>
      <c r="W19" s="102">
        <f t="shared" si="7"/>
        <v>0</v>
      </c>
      <c r="X19" s="102">
        <f t="shared" si="7"/>
        <v>0</v>
      </c>
      <c r="Y19" s="102">
        <f t="shared" si="8"/>
        <v>0</v>
      </c>
      <c r="Z19" s="102">
        <f t="shared" si="8"/>
        <v>0</v>
      </c>
      <c r="AA19" s="102">
        <f t="shared" si="8"/>
        <v>0</v>
      </c>
      <c r="AB19" s="102">
        <f t="shared" si="8"/>
        <v>0</v>
      </c>
      <c r="AC19" s="102">
        <f t="shared" si="8"/>
        <v>0</v>
      </c>
      <c r="AD19" s="102">
        <f t="shared" si="8"/>
        <v>0</v>
      </c>
      <c r="AE19" s="102">
        <f t="shared" si="8"/>
        <v>0</v>
      </c>
      <c r="AF19" s="102">
        <f t="shared" si="8"/>
        <v>0</v>
      </c>
      <c r="AG19" s="102">
        <f t="shared" si="8"/>
        <v>0</v>
      </c>
      <c r="AH19" s="102">
        <f t="shared" si="8"/>
        <v>0</v>
      </c>
      <c r="AJ19" s="94" t="s">
        <v>71</v>
      </c>
      <c r="AK19" s="69">
        <v>0</v>
      </c>
    </row>
    <row r="20" spans="1:37" ht="19.5" customHeight="1" x14ac:dyDescent="0.25">
      <c r="A20" s="94" t="str">
        <f>A61</f>
        <v>Regenerative Stormwater Conveyance (RSC)</v>
      </c>
      <c r="B20" s="95"/>
      <c r="C20" s="95"/>
      <c r="D20" s="95"/>
      <c r="E20" s="96"/>
      <c r="F20" s="97" t="e">
        <f>IF('Site Data'!$C$37="Practice Dependent",'Site Data'!$E$39,'Site Data'!$E$37)*3630*($B20*'Site Data'!$M$24+BMPs!$C20*'Site Data'!$M$25+BMPs!$D20*'Site Data'!$M$26)</f>
        <v>#VALUE!</v>
      </c>
      <c r="G20" s="98">
        <f t="shared" si="1"/>
        <v>0</v>
      </c>
      <c r="H20" s="97" t="e">
        <f t="shared" si="2"/>
        <v>#VALUE!</v>
      </c>
      <c r="I20" s="99">
        <f>IF('Site Data'!G$37="Infiltration, Detention, or Retention",1,BMPs!AK20)</f>
        <v>1</v>
      </c>
      <c r="J20" s="98" t="e">
        <f t="shared" si="6"/>
        <v>#VALUE!</v>
      </c>
      <c r="K20" s="98" t="e">
        <f t="shared" si="3"/>
        <v>#VALUE!</v>
      </c>
      <c r="L20" s="100"/>
      <c r="O20" s="102">
        <f t="shared" si="7"/>
        <v>0</v>
      </c>
      <c r="P20" s="102">
        <f t="shared" si="7"/>
        <v>0</v>
      </c>
      <c r="Q20" s="102">
        <f t="shared" si="7"/>
        <v>0</v>
      </c>
      <c r="R20" s="102">
        <f t="shared" si="7"/>
        <v>0</v>
      </c>
      <c r="S20" s="102">
        <f t="shared" si="7"/>
        <v>0</v>
      </c>
      <c r="T20" s="102">
        <f t="shared" si="7"/>
        <v>0</v>
      </c>
      <c r="U20" s="102">
        <f t="shared" si="7"/>
        <v>0</v>
      </c>
      <c r="V20" s="102">
        <f t="shared" si="7"/>
        <v>0</v>
      </c>
      <c r="W20" s="102">
        <f t="shared" si="7"/>
        <v>0</v>
      </c>
      <c r="X20" s="102">
        <f t="shared" si="7"/>
        <v>0</v>
      </c>
      <c r="Y20" s="102">
        <f t="shared" si="8"/>
        <v>0</v>
      </c>
      <c r="Z20" s="102">
        <f t="shared" si="8"/>
        <v>0</v>
      </c>
      <c r="AA20" s="102">
        <f t="shared" si="8"/>
        <v>0</v>
      </c>
      <c r="AB20" s="102">
        <f t="shared" si="8"/>
        <v>0</v>
      </c>
      <c r="AC20" s="102">
        <f t="shared" si="8"/>
        <v>0</v>
      </c>
      <c r="AD20" s="102">
        <f t="shared" si="8"/>
        <v>0</v>
      </c>
      <c r="AE20" s="102">
        <f t="shared" si="8"/>
        <v>0</v>
      </c>
      <c r="AF20" s="102">
        <f t="shared" si="8"/>
        <v>0</v>
      </c>
      <c r="AG20" s="102">
        <f t="shared" si="8"/>
        <v>0</v>
      </c>
      <c r="AH20" s="102">
        <f t="shared" si="8"/>
        <v>0</v>
      </c>
      <c r="AJ20" s="94" t="s">
        <v>73</v>
      </c>
      <c r="AK20" s="69">
        <v>1</v>
      </c>
    </row>
    <row r="21" spans="1:37" ht="19.5" customHeight="1" x14ac:dyDescent="0.25">
      <c r="A21" s="94" t="str">
        <f>A62</f>
        <v>Filtration</v>
      </c>
      <c r="B21" s="95"/>
      <c r="C21" s="95"/>
      <c r="D21" s="95"/>
      <c r="E21" s="96"/>
      <c r="F21" s="97" t="e">
        <f>IF('Site Data'!$C$37="Practice Dependent",'Site Data'!$E$41,'Site Data'!$E$37)*3630*($B21*'Site Data'!$M$24+BMPs!$C21*'Site Data'!$M$25+BMPs!$D21*'Site Data'!$M$26)</f>
        <v>#VALUE!</v>
      </c>
      <c r="G21" s="98">
        <f t="shared" si="1"/>
        <v>0</v>
      </c>
      <c r="H21" s="97" t="e">
        <f t="shared" si="2"/>
        <v>#VALUE!</v>
      </c>
      <c r="I21" s="99">
        <f>IF('Site Data'!G$37="Runoff Reduction",0,1)</f>
        <v>1</v>
      </c>
      <c r="J21" s="98" t="e">
        <f t="shared" si="6"/>
        <v>#VALUE!</v>
      </c>
      <c r="K21" s="98" t="e">
        <f t="shared" si="3"/>
        <v>#VALUE!</v>
      </c>
      <c r="L21" s="100"/>
      <c r="O21" s="102">
        <f t="shared" si="7"/>
        <v>0</v>
      </c>
      <c r="P21" s="102">
        <f t="shared" si="7"/>
        <v>0</v>
      </c>
      <c r="Q21" s="102">
        <f t="shared" si="7"/>
        <v>0</v>
      </c>
      <c r="R21" s="102">
        <f t="shared" si="7"/>
        <v>0</v>
      </c>
      <c r="S21" s="102">
        <f t="shared" si="7"/>
        <v>0</v>
      </c>
      <c r="T21" s="102">
        <f t="shared" si="7"/>
        <v>0</v>
      </c>
      <c r="U21" s="102">
        <f t="shared" si="7"/>
        <v>0</v>
      </c>
      <c r="V21" s="102">
        <f t="shared" si="7"/>
        <v>0</v>
      </c>
      <c r="W21" s="102">
        <f t="shared" si="7"/>
        <v>0</v>
      </c>
      <c r="X21" s="102">
        <f t="shared" si="7"/>
        <v>0</v>
      </c>
      <c r="Y21" s="102">
        <f t="shared" si="8"/>
        <v>0</v>
      </c>
      <c r="Z21" s="102">
        <f t="shared" si="8"/>
        <v>0</v>
      </c>
      <c r="AA21" s="102">
        <f t="shared" si="8"/>
        <v>0</v>
      </c>
      <c r="AB21" s="102">
        <f t="shared" si="8"/>
        <v>0</v>
      </c>
      <c r="AC21" s="102">
        <f t="shared" si="8"/>
        <v>0</v>
      </c>
      <c r="AD21" s="102">
        <f t="shared" si="8"/>
        <v>0</v>
      </c>
      <c r="AE21" s="102">
        <f t="shared" si="8"/>
        <v>0</v>
      </c>
      <c r="AF21" s="102">
        <f t="shared" si="8"/>
        <v>0</v>
      </c>
      <c r="AG21" s="102">
        <f t="shared" si="8"/>
        <v>0</v>
      </c>
      <c r="AH21" s="102">
        <f t="shared" si="8"/>
        <v>0</v>
      </c>
      <c r="AJ21" s="94" t="s">
        <v>74</v>
      </c>
      <c r="AK21" s="69">
        <v>0</v>
      </c>
    </row>
    <row r="22" spans="1:37" ht="19.5" customHeight="1" x14ac:dyDescent="0.25">
      <c r="A22" s="94" t="str">
        <f>A63</f>
        <v>Dry Detention Practice</v>
      </c>
      <c r="B22" s="95"/>
      <c r="C22" s="95"/>
      <c r="D22" s="95"/>
      <c r="E22" s="96"/>
      <c r="F22" s="97" t="e">
        <f>IF('Site Data'!$C$37="Practice Dependent",'Site Data'!$E$41,'Site Data'!$E$37)*3630*($B22*'Site Data'!$M$24+BMPs!$C22*'Site Data'!$M$25+BMPs!$D22*'Site Data'!$M$26)</f>
        <v>#VALUE!</v>
      </c>
      <c r="G22" s="98">
        <f t="shared" si="1"/>
        <v>0</v>
      </c>
      <c r="H22" s="97" t="e">
        <f t="shared" si="2"/>
        <v>#VALUE!</v>
      </c>
      <c r="I22" s="99">
        <f>IF('Site Data'!$G$37="Practice Dependent",1,0)</f>
        <v>0</v>
      </c>
      <c r="J22" s="98" t="e">
        <f t="shared" si="6"/>
        <v>#VALUE!</v>
      </c>
      <c r="K22" s="98" t="e">
        <f t="shared" si="3"/>
        <v>#VALUE!</v>
      </c>
      <c r="L22" s="100"/>
      <c r="N22" s="101"/>
      <c r="O22" s="102">
        <f t="shared" si="7"/>
        <v>0</v>
      </c>
      <c r="P22" s="102">
        <f t="shared" si="7"/>
        <v>0</v>
      </c>
      <c r="Q22" s="102">
        <f t="shared" si="7"/>
        <v>0</v>
      </c>
      <c r="R22" s="102">
        <f t="shared" si="7"/>
        <v>0</v>
      </c>
      <c r="S22" s="102">
        <f t="shared" si="7"/>
        <v>0</v>
      </c>
      <c r="T22" s="102">
        <f t="shared" si="7"/>
        <v>0</v>
      </c>
      <c r="U22" s="102">
        <f t="shared" si="7"/>
        <v>0</v>
      </c>
      <c r="V22" s="102">
        <f t="shared" si="7"/>
        <v>0</v>
      </c>
      <c r="W22" s="102">
        <f t="shared" si="7"/>
        <v>0</v>
      </c>
      <c r="X22" s="102">
        <f t="shared" si="7"/>
        <v>0</v>
      </c>
      <c r="Y22" s="102">
        <f t="shared" si="8"/>
        <v>0</v>
      </c>
      <c r="Z22" s="102">
        <f t="shared" si="8"/>
        <v>0</v>
      </c>
      <c r="AA22" s="102">
        <f t="shared" si="8"/>
        <v>0</v>
      </c>
      <c r="AB22" s="102">
        <f t="shared" si="8"/>
        <v>0</v>
      </c>
      <c r="AC22" s="102">
        <f t="shared" si="8"/>
        <v>0</v>
      </c>
      <c r="AD22" s="102">
        <f t="shared" si="8"/>
        <v>0</v>
      </c>
      <c r="AE22" s="102">
        <f t="shared" si="8"/>
        <v>0</v>
      </c>
      <c r="AF22" s="102">
        <f t="shared" si="8"/>
        <v>0</v>
      </c>
      <c r="AG22" s="102">
        <f t="shared" si="8"/>
        <v>0</v>
      </c>
      <c r="AH22" s="102">
        <f t="shared" si="8"/>
        <v>0</v>
      </c>
      <c r="AJ22" s="94" t="s">
        <v>75</v>
      </c>
      <c r="AK22" s="69">
        <v>0</v>
      </c>
    </row>
    <row r="23" spans="1:37" ht="19.5" customHeight="1" x14ac:dyDescent="0.25">
      <c r="A23" s="94" t="str">
        <f>A64</f>
        <v>Wet Detention Pond</v>
      </c>
      <c r="B23" s="95"/>
      <c r="C23" s="95"/>
      <c r="D23" s="95"/>
      <c r="E23" s="95"/>
      <c r="F23" s="97" t="e">
        <f>IF('Site Data'!$C$37="Practice Dependent",'Site Data'!$E$40,'Site Data'!$E$37)*3630*($B23*'Site Data'!$M$24+BMPs!$C23*'Site Data'!$M$25+BMPs!$D23*'Site Data'!$M$26)</f>
        <v>#VALUE!</v>
      </c>
      <c r="G23" s="98">
        <f t="shared" si="1"/>
        <v>0</v>
      </c>
      <c r="H23" s="97" t="e">
        <f t="shared" si="2"/>
        <v>#VALUE!</v>
      </c>
      <c r="I23" s="99">
        <f>IF('Site Data'!G$37="Runoff Reduction",0,1)</f>
        <v>1</v>
      </c>
      <c r="J23" s="98" t="e">
        <f t="shared" si="6"/>
        <v>#VALUE!</v>
      </c>
      <c r="K23" s="98" t="e">
        <f t="shared" si="3"/>
        <v>#VALUE!</v>
      </c>
      <c r="L23" s="100"/>
      <c r="N23" s="101"/>
      <c r="O23" s="102">
        <f t="shared" si="7"/>
        <v>0</v>
      </c>
      <c r="P23" s="102">
        <f t="shared" si="7"/>
        <v>0</v>
      </c>
      <c r="Q23" s="102">
        <f t="shared" si="7"/>
        <v>0</v>
      </c>
      <c r="R23" s="102">
        <f t="shared" si="7"/>
        <v>0</v>
      </c>
      <c r="S23" s="102">
        <f t="shared" si="7"/>
        <v>0</v>
      </c>
      <c r="T23" s="102">
        <f t="shared" si="7"/>
        <v>0</v>
      </c>
      <c r="U23" s="102">
        <f t="shared" si="7"/>
        <v>0</v>
      </c>
      <c r="V23" s="102">
        <f t="shared" si="7"/>
        <v>0</v>
      </c>
      <c r="W23" s="102">
        <f t="shared" si="7"/>
        <v>0</v>
      </c>
      <c r="X23" s="102">
        <f t="shared" si="7"/>
        <v>0</v>
      </c>
      <c r="Y23" s="102">
        <f t="shared" si="8"/>
        <v>0</v>
      </c>
      <c r="Z23" s="102">
        <f t="shared" si="8"/>
        <v>0</v>
      </c>
      <c r="AA23" s="102">
        <f t="shared" si="8"/>
        <v>0</v>
      </c>
      <c r="AB23" s="102">
        <f t="shared" si="8"/>
        <v>0</v>
      </c>
      <c r="AC23" s="102">
        <f t="shared" si="8"/>
        <v>0</v>
      </c>
      <c r="AD23" s="102">
        <f t="shared" si="8"/>
        <v>0</v>
      </c>
      <c r="AE23" s="102">
        <f t="shared" si="8"/>
        <v>0</v>
      </c>
      <c r="AF23" s="102">
        <f t="shared" si="8"/>
        <v>0</v>
      </c>
      <c r="AG23" s="102">
        <f t="shared" si="8"/>
        <v>0</v>
      </c>
      <c r="AH23" s="102">
        <f t="shared" si="8"/>
        <v>0</v>
      </c>
      <c r="AJ23" s="94" t="s">
        <v>76</v>
      </c>
      <c r="AK23" s="69">
        <v>0</v>
      </c>
    </row>
    <row r="24" spans="1:37" ht="19.5" customHeight="1" thickBot="1" x14ac:dyDescent="0.3">
      <c r="A24" s="103" t="str">
        <f>A65</f>
        <v>Wetland</v>
      </c>
      <c r="B24" s="104"/>
      <c r="C24" s="104"/>
      <c r="D24" s="104"/>
      <c r="E24" s="104"/>
      <c r="F24" s="97" t="e">
        <f>IF('Site Data'!$C$37="Practice Dependent",'Site Data'!$E$40,'Site Data'!$E$37)*3630*($B24*'Site Data'!$M$24+BMPs!$C24*'Site Data'!$M$25+BMPs!$D24*'Site Data'!$M$26)</f>
        <v>#VALUE!</v>
      </c>
      <c r="G24" s="105">
        <f t="shared" si="1"/>
        <v>0</v>
      </c>
      <c r="H24" s="106" t="e">
        <f t="shared" si="2"/>
        <v>#VALUE!</v>
      </c>
      <c r="I24" s="99">
        <f>IF('Site Data'!G$37="Runoff Reduction",0,1)</f>
        <v>1</v>
      </c>
      <c r="J24" s="98" t="e">
        <f t="shared" si="6"/>
        <v>#VALUE!</v>
      </c>
      <c r="K24" s="98" t="e">
        <f t="shared" si="3"/>
        <v>#VALUE!</v>
      </c>
      <c r="L24" s="107"/>
      <c r="N24" s="101"/>
      <c r="O24" s="108">
        <f t="shared" si="7"/>
        <v>0</v>
      </c>
      <c r="P24" s="108">
        <f t="shared" si="7"/>
        <v>0</v>
      </c>
      <c r="Q24" s="108">
        <f t="shared" si="7"/>
        <v>0</v>
      </c>
      <c r="R24" s="108">
        <f t="shared" si="7"/>
        <v>0</v>
      </c>
      <c r="S24" s="108">
        <f t="shared" si="7"/>
        <v>0</v>
      </c>
      <c r="T24" s="108">
        <f t="shared" si="7"/>
        <v>0</v>
      </c>
      <c r="U24" s="108">
        <f t="shared" si="7"/>
        <v>0</v>
      </c>
      <c r="V24" s="108">
        <f t="shared" si="7"/>
        <v>0</v>
      </c>
      <c r="W24" s="108">
        <f t="shared" si="7"/>
        <v>0</v>
      </c>
      <c r="X24" s="108">
        <f t="shared" si="7"/>
        <v>0</v>
      </c>
      <c r="Y24" s="108">
        <f t="shared" si="8"/>
        <v>0</v>
      </c>
      <c r="Z24" s="108">
        <f t="shared" si="8"/>
        <v>0</v>
      </c>
      <c r="AA24" s="108">
        <f t="shared" si="8"/>
        <v>0</v>
      </c>
      <c r="AB24" s="108">
        <f t="shared" si="8"/>
        <v>0</v>
      </c>
      <c r="AC24" s="108">
        <f t="shared" si="8"/>
        <v>0</v>
      </c>
      <c r="AD24" s="108">
        <f t="shared" si="8"/>
        <v>0</v>
      </c>
      <c r="AE24" s="108">
        <f t="shared" si="8"/>
        <v>0</v>
      </c>
      <c r="AF24" s="108">
        <f t="shared" si="8"/>
        <v>0</v>
      </c>
      <c r="AG24" s="108">
        <f t="shared" si="8"/>
        <v>0</v>
      </c>
      <c r="AH24" s="108">
        <f t="shared" si="8"/>
        <v>0</v>
      </c>
      <c r="AJ24" s="103" t="s">
        <v>77</v>
      </c>
      <c r="AK24" s="69">
        <v>0</v>
      </c>
    </row>
    <row r="25" spans="1:37" s="109" customFormat="1" x14ac:dyDescent="0.25">
      <c r="A25" s="110"/>
      <c r="B25" s="110"/>
      <c r="C25" s="2"/>
      <c r="D25" s="2"/>
      <c r="E25" s="111"/>
      <c r="F25" s="112"/>
      <c r="G25" s="113"/>
      <c r="H25" s="114"/>
      <c r="I25" s="114"/>
      <c r="J25" s="114"/>
      <c r="K25" s="115"/>
      <c r="L25" s="111"/>
      <c r="M25" s="2"/>
      <c r="N25" s="101"/>
      <c r="O25" s="1"/>
      <c r="P25" s="1"/>
      <c r="Q25" s="1"/>
      <c r="R25" s="1"/>
      <c r="S25" s="1"/>
      <c r="T25" s="1"/>
      <c r="U25" s="1"/>
      <c r="V25" s="1"/>
      <c r="W25" s="1"/>
      <c r="X25" s="1"/>
      <c r="Y25" s="48"/>
      <c r="Z25" s="48"/>
      <c r="AA25" s="48"/>
      <c r="AB25" s="48"/>
      <c r="AC25" s="48"/>
      <c r="AK25" s="116"/>
    </row>
    <row r="26" spans="1:37" s="20" customFormat="1" x14ac:dyDescent="0.25">
      <c r="A26" s="10" t="s">
        <v>79</v>
      </c>
      <c r="B26" s="122">
        <f>SUM(B6:B24)</f>
        <v>0</v>
      </c>
      <c r="C26" s="122">
        <f>SUM(C6:C24)</f>
        <v>0</v>
      </c>
      <c r="D26" s="122">
        <f>SUM(D6:D24)</f>
        <v>0</v>
      </c>
      <c r="E26" s="122">
        <f>SUM(E6:E24)</f>
        <v>0</v>
      </c>
      <c r="F26" s="122" t="e">
        <f>SUM(F6:F24)</f>
        <v>#VALUE!</v>
      </c>
      <c r="G26" s="118"/>
      <c r="H26" s="118"/>
      <c r="I26" s="118"/>
      <c r="J26" s="122" t="e">
        <f>SUM(J6:J24)</f>
        <v>#VALUE!</v>
      </c>
      <c r="K26" s="117"/>
      <c r="L26" s="123"/>
      <c r="M26" s="124"/>
      <c r="N26" s="117"/>
      <c r="X26" s="119"/>
      <c r="Y26" s="119"/>
      <c r="Z26" s="119"/>
      <c r="AA26" s="119"/>
      <c r="AB26" s="119"/>
      <c r="AC26" s="119"/>
      <c r="AD26" s="119"/>
      <c r="AK26" s="120"/>
    </row>
    <row r="27" spans="1:37" x14ac:dyDescent="0.25">
      <c r="A27" s="125"/>
      <c r="B27" s="121"/>
      <c r="C27" s="121"/>
      <c r="D27" s="126"/>
      <c r="E27" s="126"/>
      <c r="F27" s="67"/>
      <c r="K27" s="1"/>
      <c r="N27" s="117" t="s">
        <v>79</v>
      </c>
      <c r="O27" s="117">
        <f t="shared" ref="O27:AH27" si="9">SUM(O5:O26)</f>
        <v>0</v>
      </c>
      <c r="P27" s="117">
        <f t="shared" si="9"/>
        <v>0</v>
      </c>
      <c r="Q27" s="117">
        <f t="shared" si="9"/>
        <v>0</v>
      </c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>
        <f t="shared" si="9"/>
        <v>0</v>
      </c>
      <c r="X27" s="117">
        <f t="shared" si="9"/>
        <v>0</v>
      </c>
      <c r="Y27" s="117">
        <f t="shared" si="9"/>
        <v>0</v>
      </c>
      <c r="Z27" s="117">
        <f t="shared" si="9"/>
        <v>0</v>
      </c>
      <c r="AA27" s="117">
        <f t="shared" si="9"/>
        <v>0</v>
      </c>
      <c r="AB27" s="117">
        <f t="shared" si="9"/>
        <v>0</v>
      </c>
      <c r="AC27" s="117">
        <f t="shared" si="9"/>
        <v>0</v>
      </c>
      <c r="AD27" s="117">
        <f t="shared" si="9"/>
        <v>0</v>
      </c>
      <c r="AE27" s="117">
        <f t="shared" si="9"/>
        <v>0</v>
      </c>
      <c r="AF27" s="117">
        <f t="shared" si="9"/>
        <v>0</v>
      </c>
      <c r="AG27" s="117">
        <f t="shared" si="9"/>
        <v>0</v>
      </c>
      <c r="AH27" s="117">
        <f t="shared" si="9"/>
        <v>0</v>
      </c>
    </row>
    <row r="28" spans="1:37" x14ac:dyDescent="0.25">
      <c r="A28" s="125"/>
      <c r="B28" s="121"/>
      <c r="C28" s="121"/>
      <c r="D28" s="126"/>
      <c r="E28" s="126"/>
      <c r="F28" s="127"/>
      <c r="H28" s="128"/>
      <c r="I28" s="128"/>
      <c r="J28" s="128"/>
      <c r="K28" s="128"/>
      <c r="L28" s="129"/>
      <c r="M28" s="117"/>
      <c r="O28" s="3"/>
      <c r="P28" s="3"/>
      <c r="Q28" s="3"/>
      <c r="R28" s="3"/>
      <c r="S28" s="3"/>
      <c r="AC28" s="1"/>
      <c r="AD28" s="1"/>
    </row>
    <row r="29" spans="1:37" ht="13.5" customHeight="1" thickBot="1" x14ac:dyDescent="0.3">
      <c r="A29" s="125"/>
      <c r="B29" s="121"/>
      <c r="C29" s="121"/>
      <c r="D29" s="126"/>
      <c r="E29" s="126"/>
      <c r="F29" s="127"/>
      <c r="H29" s="128"/>
      <c r="I29" s="128"/>
      <c r="J29" s="128"/>
      <c r="K29" s="130"/>
      <c r="L29" s="129"/>
      <c r="M29" s="117"/>
      <c r="O29" s="3"/>
      <c r="P29" s="3"/>
      <c r="Q29" s="3"/>
      <c r="R29" s="3"/>
      <c r="S29" s="3"/>
      <c r="AC29" s="1"/>
      <c r="AD29" s="1"/>
    </row>
    <row r="30" spans="1:37" ht="38.25" customHeight="1" x14ac:dyDescent="0.25">
      <c r="A30" s="131"/>
      <c r="B30" s="132" t="s">
        <v>80</v>
      </c>
      <c r="C30" s="132" t="s">
        <v>81</v>
      </c>
      <c r="D30" s="133" t="s">
        <v>107</v>
      </c>
      <c r="E30" s="126"/>
      <c r="F30" s="127"/>
      <c r="H30" s="128"/>
      <c r="I30" s="128"/>
      <c r="J30" s="128"/>
      <c r="K30" s="130"/>
      <c r="L30" s="129"/>
      <c r="M30" s="117"/>
      <c r="O30" s="3"/>
      <c r="P30" s="3"/>
      <c r="Q30" s="3"/>
      <c r="R30" s="3"/>
      <c r="S30" s="3"/>
      <c r="AC30" s="1"/>
      <c r="AD30" s="1"/>
    </row>
    <row r="31" spans="1:37" ht="41.25" customHeight="1" thickBot="1" x14ac:dyDescent="0.3">
      <c r="A31" s="134" t="s">
        <v>82</v>
      </c>
      <c r="B31" s="135">
        <f>IF('Site Data'!C37="Practice Dependent",IF(AND(BMPs!C26='Site Data'!K25,BMPs!D26='Site Data'!K26),F26,"Have Not Treated Entire Site Area"),'Site Data'!C37)</f>
        <v>0</v>
      </c>
      <c r="C31" s="135" t="e">
        <f>J26</f>
        <v>#VALUE!</v>
      </c>
      <c r="D31" s="136" t="e">
        <f>IF(B31&gt;C31,"Need to capture an additional "&amp;ROUND(B31-C31,0)&amp;" cf","Congratulations!  You met the Target Volume")</f>
        <v>#VALUE!</v>
      </c>
      <c r="E31" s="126"/>
      <c r="F31" s="127"/>
      <c r="H31" s="128"/>
      <c r="I31" s="128"/>
      <c r="J31" s="128"/>
      <c r="K31" s="130"/>
      <c r="L31" s="129"/>
      <c r="M31" s="117"/>
      <c r="O31" s="3"/>
      <c r="P31" s="3"/>
      <c r="Q31" s="3"/>
      <c r="R31" s="3"/>
      <c r="S31" s="3"/>
      <c r="AC31" s="1"/>
      <c r="AD31" s="1"/>
    </row>
    <row r="32" spans="1:37" x14ac:dyDescent="0.25">
      <c r="A32" s="137"/>
      <c r="B32" s="138"/>
      <c r="C32" s="138"/>
      <c r="D32" s="126"/>
      <c r="E32" s="126"/>
      <c r="F32" s="127"/>
      <c r="H32" s="128"/>
      <c r="I32" s="128"/>
      <c r="J32" s="128"/>
      <c r="K32" s="130"/>
      <c r="L32" s="129"/>
      <c r="M32" s="117"/>
      <c r="O32" s="3"/>
      <c r="P32" s="3"/>
      <c r="Q32" s="3"/>
      <c r="R32" s="3"/>
      <c r="S32" s="3"/>
      <c r="AC32" s="1"/>
      <c r="AD32" s="1"/>
    </row>
    <row r="33" spans="1:30" x14ac:dyDescent="0.25">
      <c r="A33" s="137"/>
      <c r="B33" s="139"/>
      <c r="C33" s="139"/>
      <c r="D33" s="126"/>
      <c r="E33" s="126"/>
      <c r="F33" s="140"/>
      <c r="H33" s="141"/>
      <c r="I33" s="141"/>
      <c r="J33" s="141"/>
      <c r="K33" s="1"/>
      <c r="L33" s="142"/>
      <c r="M33" s="117"/>
      <c r="O33" s="3"/>
      <c r="P33" s="3"/>
      <c r="Q33" s="3"/>
      <c r="R33" s="3"/>
      <c r="S33" s="3"/>
      <c r="AC33" s="1"/>
      <c r="AD33" s="1"/>
    </row>
    <row r="34" spans="1:30" x14ac:dyDescent="0.25">
      <c r="A34" s="137"/>
      <c r="B34" s="143"/>
      <c r="C34" s="143"/>
      <c r="D34" s="144"/>
      <c r="E34" s="144"/>
      <c r="F34" s="2"/>
      <c r="H34" s="145"/>
      <c r="I34" s="145"/>
      <c r="J34" s="145"/>
      <c r="K34" s="146"/>
      <c r="L34" s="147"/>
      <c r="O34" s="3"/>
      <c r="P34" s="3"/>
      <c r="Q34" s="3"/>
      <c r="R34" s="3"/>
      <c r="S34" s="3"/>
      <c r="AC34" s="1"/>
      <c r="AD34" s="1"/>
    </row>
    <row r="35" spans="1:30" x14ac:dyDescent="0.25">
      <c r="A35" s="148"/>
      <c r="B35" s="143"/>
      <c r="C35" s="143"/>
      <c r="D35" s="144"/>
      <c r="E35" s="144"/>
      <c r="F35" s="2"/>
      <c r="H35" s="141"/>
      <c r="I35" s="141"/>
      <c r="J35" s="141"/>
      <c r="K35" s="149"/>
      <c r="L35" s="142"/>
      <c r="O35" s="3"/>
      <c r="P35" s="3"/>
      <c r="Q35" s="3"/>
      <c r="R35" s="3"/>
      <c r="S35" s="3"/>
      <c r="AC35" s="1"/>
      <c r="AD35" s="1"/>
    </row>
    <row r="36" spans="1:30" x14ac:dyDescent="0.25">
      <c r="B36" s="121"/>
      <c r="C36" s="121"/>
      <c r="D36" s="126"/>
      <c r="E36" s="126"/>
      <c r="G36" s="130"/>
      <c r="H36" s="150"/>
      <c r="I36" s="150"/>
      <c r="J36" s="150"/>
      <c r="K36" s="146"/>
      <c r="L36" s="142"/>
      <c r="O36" s="3"/>
      <c r="P36" s="3"/>
      <c r="Q36" s="3"/>
      <c r="R36" s="3"/>
      <c r="S36" s="3"/>
      <c r="AC36" s="1"/>
      <c r="AD36" s="1"/>
    </row>
    <row r="37" spans="1:30" ht="14.25" customHeight="1" x14ac:dyDescent="0.25">
      <c r="B37" s="121"/>
      <c r="C37" s="121"/>
      <c r="D37" s="126"/>
      <c r="E37" s="126"/>
      <c r="G37" s="151"/>
      <c r="H37" s="141"/>
      <c r="I37" s="141"/>
      <c r="J37" s="141"/>
      <c r="K37" s="152"/>
      <c r="L37" s="147"/>
      <c r="O37" s="3"/>
      <c r="P37" s="3"/>
      <c r="Q37" s="3"/>
      <c r="R37" s="3"/>
      <c r="S37" s="3"/>
      <c r="AC37" s="1"/>
      <c r="AD37" s="1"/>
    </row>
    <row r="38" spans="1:30" ht="12" customHeight="1" x14ac:dyDescent="0.25">
      <c r="B38" s="121"/>
      <c r="C38" s="121"/>
      <c r="D38" s="126"/>
      <c r="E38" s="126"/>
      <c r="F38" s="69"/>
      <c r="G38" s="58"/>
      <c r="H38" s="145"/>
      <c r="I38" s="145"/>
      <c r="J38" s="145"/>
      <c r="K38" s="147"/>
      <c r="L38" s="147"/>
      <c r="O38" s="3"/>
      <c r="P38" s="3"/>
      <c r="Q38" s="3"/>
      <c r="R38" s="3"/>
      <c r="S38" s="3"/>
      <c r="AC38" s="1"/>
      <c r="AD38" s="1"/>
    </row>
    <row r="39" spans="1:30" ht="12" customHeight="1" x14ac:dyDescent="0.25">
      <c r="B39" s="121"/>
      <c r="C39" s="121"/>
      <c r="D39" s="126"/>
      <c r="E39" s="126"/>
      <c r="F39" s="69"/>
      <c r="G39" s="58"/>
      <c r="H39" s="145"/>
      <c r="I39" s="145"/>
      <c r="J39" s="145"/>
      <c r="K39" s="153"/>
      <c r="L39" s="147"/>
      <c r="O39" s="3"/>
      <c r="P39" s="3"/>
      <c r="Q39" s="3"/>
      <c r="R39" s="3"/>
      <c r="S39" s="3"/>
      <c r="AC39" s="1"/>
      <c r="AD39" s="1"/>
    </row>
    <row r="40" spans="1:30" ht="12" customHeight="1" x14ac:dyDescent="0.25">
      <c r="B40" s="121"/>
      <c r="C40" s="121"/>
      <c r="D40" s="126"/>
      <c r="E40" s="126"/>
      <c r="F40" s="69"/>
      <c r="G40" s="1"/>
      <c r="H40" s="1"/>
      <c r="I40" s="1"/>
      <c r="J40" s="1"/>
      <c r="K40" s="68"/>
      <c r="L40" s="145"/>
      <c r="M40" s="147"/>
      <c r="N40" s="147"/>
      <c r="O40" s="2"/>
      <c r="Q40" s="3"/>
      <c r="R40" s="3"/>
      <c r="S40" s="3"/>
      <c r="T40" s="3"/>
      <c r="U40" s="3"/>
      <c r="X40" s="1"/>
      <c r="Y40" s="1"/>
      <c r="Z40" s="1"/>
    </row>
    <row r="41" spans="1:30" ht="12" customHeight="1" x14ac:dyDescent="0.25">
      <c r="B41" s="121"/>
      <c r="C41" s="121"/>
      <c r="D41" s="126"/>
      <c r="E41" s="126"/>
      <c r="F41" s="69"/>
      <c r="G41" s="1"/>
      <c r="H41" s="1"/>
      <c r="I41" s="1"/>
      <c r="J41" s="1"/>
      <c r="K41" s="68"/>
      <c r="M41" s="147"/>
      <c r="N41" s="147"/>
      <c r="O41" s="2"/>
      <c r="Q41" s="3"/>
      <c r="R41" s="3"/>
      <c r="S41" s="3"/>
      <c r="T41" s="3"/>
      <c r="U41" s="3"/>
      <c r="X41" s="1"/>
      <c r="Y41" s="1"/>
      <c r="Z41" s="1"/>
    </row>
    <row r="42" spans="1:30" ht="12" customHeight="1" x14ac:dyDescent="0.25">
      <c r="B42" s="121"/>
      <c r="C42" s="121"/>
      <c r="D42" s="126"/>
      <c r="E42" s="126"/>
      <c r="F42" s="69"/>
      <c r="G42" s="1"/>
      <c r="H42" s="1"/>
      <c r="I42" s="1"/>
      <c r="J42" s="1"/>
      <c r="K42" s="68"/>
      <c r="M42" s="147"/>
      <c r="N42" s="147"/>
      <c r="O42" s="2"/>
      <c r="Q42" s="3"/>
      <c r="R42" s="3"/>
      <c r="S42" s="3"/>
      <c r="T42" s="3"/>
      <c r="U42" s="3"/>
      <c r="X42" s="1"/>
      <c r="Y42" s="1"/>
      <c r="Z42" s="1"/>
    </row>
    <row r="43" spans="1:30" ht="12" customHeight="1" x14ac:dyDescent="0.25">
      <c r="B43" s="121"/>
      <c r="C43" s="121"/>
      <c r="D43" s="126"/>
      <c r="E43" s="126"/>
      <c r="F43" s="69"/>
      <c r="G43" s="1"/>
      <c r="H43" s="1"/>
      <c r="I43" s="1"/>
      <c r="J43" s="1"/>
      <c r="K43" s="68"/>
      <c r="M43" s="147"/>
      <c r="N43" s="147"/>
      <c r="O43" s="2"/>
      <c r="Q43" s="3"/>
      <c r="R43" s="3"/>
      <c r="S43" s="3"/>
      <c r="T43" s="3"/>
      <c r="U43" s="3"/>
      <c r="X43" s="1"/>
      <c r="Y43" s="1"/>
      <c r="Z43" s="1"/>
    </row>
    <row r="44" spans="1:30" ht="12.75" customHeight="1" x14ac:dyDescent="0.25">
      <c r="B44" s="121"/>
      <c r="C44" s="121"/>
      <c r="D44" s="126"/>
      <c r="E44" s="126"/>
      <c r="F44" s="69"/>
      <c r="G44" s="1"/>
      <c r="H44" s="1"/>
      <c r="I44" s="1"/>
      <c r="J44" s="1"/>
      <c r="K44" s="68"/>
      <c r="M44" s="147"/>
      <c r="N44" s="147"/>
      <c r="O44" s="2"/>
      <c r="Q44" s="3"/>
      <c r="R44" s="3"/>
      <c r="S44" s="3"/>
      <c r="T44" s="3"/>
      <c r="U44" s="3"/>
      <c r="X44" s="1"/>
      <c r="Y44" s="1"/>
      <c r="Z44" s="1"/>
    </row>
    <row r="45" spans="1:30" ht="12" customHeight="1" x14ac:dyDescent="0.25">
      <c r="A45" s="154" t="s">
        <v>83</v>
      </c>
      <c r="B45" s="121"/>
      <c r="C45" s="121"/>
      <c r="H45" s="155"/>
      <c r="I45" s="155"/>
      <c r="J45" s="155"/>
      <c r="K45" s="52"/>
      <c r="M45" s="52"/>
      <c r="N45" s="51"/>
      <c r="O45" s="3"/>
      <c r="P45" s="3"/>
      <c r="Q45" s="3"/>
      <c r="R45" s="3"/>
      <c r="S45" s="3"/>
      <c r="X45" s="1"/>
      <c r="Y45" s="1"/>
      <c r="Z45" s="1"/>
      <c r="AA45" s="1"/>
      <c r="AB45" s="1"/>
      <c r="AC45" s="1"/>
      <c r="AD45" s="1"/>
    </row>
    <row r="46" spans="1:30" ht="12" customHeight="1" x14ac:dyDescent="0.25">
      <c r="A46" s="89" t="s">
        <v>58</v>
      </c>
      <c r="B46" s="121"/>
      <c r="C46" s="121"/>
      <c r="D46" s="2"/>
      <c r="E46" s="2"/>
      <c r="L46" s="52"/>
      <c r="M46" s="156"/>
      <c r="N46" s="51"/>
      <c r="O46" s="3"/>
      <c r="P46" s="3"/>
      <c r="Q46" s="3"/>
      <c r="R46" s="3"/>
      <c r="S46" s="3"/>
      <c r="X46" s="1"/>
      <c r="Y46" s="1"/>
      <c r="Z46" s="1"/>
      <c r="AA46" s="1"/>
      <c r="AB46" s="1"/>
      <c r="AC46" s="1"/>
      <c r="AD46" s="1"/>
    </row>
    <row r="47" spans="1:30" ht="12" customHeight="1" x14ac:dyDescent="0.25">
      <c r="A47" s="89" t="s">
        <v>59</v>
      </c>
      <c r="B47" s="121"/>
      <c r="C47" s="121"/>
      <c r="D47" s="2"/>
      <c r="E47" s="2"/>
      <c r="L47" s="52"/>
      <c r="M47" s="156"/>
      <c r="N47" s="51"/>
      <c r="O47" s="3"/>
      <c r="P47" s="3"/>
      <c r="Q47" s="3"/>
      <c r="R47" s="3"/>
      <c r="S47" s="3"/>
      <c r="X47" s="1"/>
      <c r="Y47" s="1"/>
      <c r="Z47" s="1"/>
      <c r="AA47" s="1"/>
      <c r="AB47" s="1"/>
      <c r="AC47" s="1"/>
      <c r="AD47" s="1"/>
    </row>
    <row r="48" spans="1:30" ht="12" customHeight="1" x14ac:dyDescent="0.25">
      <c r="A48" s="90" t="s">
        <v>60</v>
      </c>
      <c r="B48" s="121"/>
      <c r="C48" s="121"/>
      <c r="D48" s="2"/>
      <c r="E48" s="2"/>
      <c r="L48" s="52"/>
      <c r="M48" s="156"/>
      <c r="N48" s="51"/>
      <c r="O48" s="3"/>
      <c r="P48" s="3"/>
      <c r="Q48" s="3"/>
      <c r="R48" s="3"/>
      <c r="S48" s="3"/>
      <c r="X48" s="1"/>
      <c r="Y48" s="1"/>
      <c r="Z48" s="1"/>
      <c r="AA48" s="1"/>
      <c r="AB48" s="1"/>
      <c r="AC48" s="1"/>
      <c r="AD48" s="1"/>
    </row>
    <row r="49" spans="1:30" ht="12" customHeight="1" x14ac:dyDescent="0.25">
      <c r="A49" s="91" t="s">
        <v>61</v>
      </c>
      <c r="B49" s="121"/>
      <c r="C49" s="121"/>
      <c r="D49" s="2"/>
      <c r="E49" s="2"/>
      <c r="L49" s="52"/>
      <c r="M49" s="156"/>
      <c r="N49" s="51"/>
      <c r="O49" s="3"/>
      <c r="P49" s="3"/>
      <c r="Q49" s="3"/>
      <c r="R49" s="3"/>
      <c r="S49" s="3"/>
      <c r="X49" s="1"/>
      <c r="Y49" s="1"/>
      <c r="Z49" s="1"/>
      <c r="AA49" s="1"/>
      <c r="AB49" s="1"/>
      <c r="AC49" s="1"/>
      <c r="AD49" s="1"/>
    </row>
    <row r="50" spans="1:30" ht="12" customHeight="1" x14ac:dyDescent="0.25">
      <c r="A50" s="89" t="s">
        <v>62</v>
      </c>
      <c r="B50" s="121"/>
      <c r="C50" s="121"/>
      <c r="D50" s="2"/>
      <c r="E50" s="2"/>
      <c r="L50" s="52"/>
      <c r="M50" s="156"/>
      <c r="N50" s="51"/>
      <c r="O50" s="3"/>
      <c r="P50" s="3"/>
      <c r="Q50" s="3"/>
      <c r="R50" s="3"/>
      <c r="S50" s="3"/>
      <c r="X50" s="1"/>
      <c r="Y50" s="1"/>
      <c r="Z50" s="1"/>
      <c r="AA50" s="1"/>
      <c r="AB50" s="1"/>
      <c r="AC50" s="1"/>
      <c r="AD50" s="1"/>
    </row>
    <row r="51" spans="1:30" ht="12" customHeight="1" x14ac:dyDescent="0.25">
      <c r="A51" s="92" t="s">
        <v>63</v>
      </c>
      <c r="B51" s="121"/>
      <c r="C51" s="121"/>
      <c r="D51" s="2"/>
      <c r="E51" s="2"/>
      <c r="H51" s="157"/>
      <c r="I51" s="157"/>
      <c r="J51" s="157"/>
      <c r="K51" s="157"/>
      <c r="M51" s="156"/>
      <c r="N51" s="51"/>
      <c r="O51" s="3"/>
      <c r="P51" s="3"/>
      <c r="Q51" s="3"/>
      <c r="R51" s="3"/>
      <c r="S51" s="3"/>
      <c r="X51" s="1"/>
      <c r="Y51" s="1"/>
      <c r="Z51" s="1"/>
      <c r="AA51" s="1"/>
      <c r="AB51" s="1"/>
      <c r="AC51" s="1"/>
      <c r="AD51" s="1"/>
    </row>
    <row r="52" spans="1:30" ht="12" customHeight="1" x14ac:dyDescent="0.25">
      <c r="A52" s="92" t="s">
        <v>64</v>
      </c>
      <c r="B52" s="121"/>
      <c r="C52" s="121"/>
      <c r="D52" s="2"/>
      <c r="E52" s="2"/>
      <c r="M52" s="156"/>
      <c r="N52" s="51"/>
      <c r="O52" s="3"/>
      <c r="P52" s="3"/>
      <c r="Q52" s="3"/>
      <c r="R52" s="3"/>
      <c r="S52" s="3"/>
      <c r="X52" s="1"/>
      <c r="Y52" s="1"/>
      <c r="Z52" s="1"/>
      <c r="AA52" s="1"/>
      <c r="AB52" s="1"/>
      <c r="AC52" s="1"/>
      <c r="AD52" s="1"/>
    </row>
    <row r="53" spans="1:30" ht="12" customHeight="1" x14ac:dyDescent="0.25">
      <c r="A53" s="90" t="s">
        <v>65</v>
      </c>
      <c r="B53" s="121"/>
      <c r="C53" s="121"/>
      <c r="D53" s="2"/>
      <c r="E53" s="2"/>
      <c r="M53" s="156"/>
      <c r="N53" s="51"/>
      <c r="O53" s="3"/>
      <c r="P53" s="3"/>
      <c r="Q53" s="3"/>
      <c r="R53" s="3"/>
      <c r="S53" s="3"/>
      <c r="X53" s="1"/>
      <c r="Y53" s="1"/>
      <c r="Z53" s="1"/>
      <c r="AA53" s="1"/>
      <c r="AB53" s="1"/>
      <c r="AC53" s="1"/>
      <c r="AD53" s="1"/>
    </row>
    <row r="54" spans="1:30" ht="12" customHeight="1" x14ac:dyDescent="0.25">
      <c r="A54" s="90" t="s">
        <v>66</v>
      </c>
      <c r="B54" s="121"/>
      <c r="C54" s="121"/>
      <c r="D54" s="2"/>
      <c r="E54" s="2"/>
      <c r="L54" s="145"/>
      <c r="M54" s="156"/>
      <c r="N54" s="51"/>
      <c r="O54" s="3"/>
      <c r="P54" s="3"/>
      <c r="Q54" s="3"/>
      <c r="R54" s="3"/>
      <c r="S54" s="3"/>
      <c r="X54" s="1"/>
      <c r="Y54" s="1"/>
      <c r="Z54" s="1"/>
      <c r="AA54" s="1"/>
      <c r="AB54" s="1"/>
      <c r="AC54" s="1"/>
      <c r="AD54" s="1"/>
    </row>
    <row r="55" spans="1:30" ht="12" customHeight="1" x14ac:dyDescent="0.25">
      <c r="A55" s="90" t="s">
        <v>67</v>
      </c>
      <c r="B55" s="121"/>
      <c r="C55" s="121"/>
      <c r="D55" s="2"/>
      <c r="E55" s="2"/>
      <c r="L55" s="145"/>
      <c r="M55" s="156"/>
      <c r="N55" s="51"/>
      <c r="O55" s="3"/>
      <c r="P55" s="3"/>
      <c r="Q55" s="3"/>
      <c r="R55" s="3"/>
      <c r="S55" s="3"/>
      <c r="X55" s="1"/>
      <c r="Y55" s="1"/>
      <c r="Z55" s="1"/>
      <c r="AA55" s="1"/>
      <c r="AB55" s="1"/>
      <c r="AC55" s="1"/>
      <c r="AD55" s="1"/>
    </row>
    <row r="56" spans="1:30" ht="12" customHeight="1" x14ac:dyDescent="0.25">
      <c r="A56" s="91" t="s">
        <v>68</v>
      </c>
      <c r="B56" s="121"/>
      <c r="C56" s="121"/>
      <c r="D56" s="2"/>
      <c r="E56" s="2"/>
      <c r="L56" s="52"/>
      <c r="M56" s="156"/>
      <c r="N56" s="51"/>
      <c r="O56" s="3"/>
      <c r="P56" s="3"/>
      <c r="Q56" s="3"/>
      <c r="R56" s="3"/>
      <c r="S56" s="3"/>
      <c r="X56" s="1"/>
      <c r="Y56" s="1"/>
      <c r="Z56" s="1"/>
      <c r="AA56" s="1"/>
      <c r="AB56" s="1"/>
      <c r="AC56" s="1"/>
      <c r="AD56" s="1"/>
    </row>
    <row r="57" spans="1:30" ht="12" customHeight="1" x14ac:dyDescent="0.25">
      <c r="A57" s="91" t="s">
        <v>69</v>
      </c>
      <c r="B57" s="121"/>
      <c r="C57" s="121"/>
      <c r="D57" s="2"/>
      <c r="E57" s="2"/>
      <c r="L57" s="52"/>
      <c r="M57" s="156"/>
      <c r="N57" s="51"/>
      <c r="O57" s="3"/>
      <c r="P57" s="3"/>
      <c r="Q57" s="3"/>
      <c r="R57" s="3"/>
      <c r="S57" s="3"/>
      <c r="X57" s="1"/>
      <c r="Y57" s="1"/>
      <c r="Z57" s="1"/>
      <c r="AA57" s="1"/>
      <c r="AB57" s="1"/>
      <c r="AC57" s="1"/>
      <c r="AD57" s="1"/>
    </row>
    <row r="58" spans="1:30" x14ac:dyDescent="0.25">
      <c r="A58" s="93" t="s">
        <v>70</v>
      </c>
    </row>
    <row r="59" spans="1:30" x14ac:dyDescent="0.25">
      <c r="A59" s="93" t="s">
        <v>71</v>
      </c>
    </row>
    <row r="60" spans="1:30" x14ac:dyDescent="0.25">
      <c r="A60" s="93" t="s">
        <v>72</v>
      </c>
    </row>
    <row r="61" spans="1:30" x14ac:dyDescent="0.25">
      <c r="A61" s="93" t="s">
        <v>73</v>
      </c>
    </row>
    <row r="62" spans="1:30" x14ac:dyDescent="0.25">
      <c r="A62" s="93" t="s">
        <v>74</v>
      </c>
    </row>
    <row r="63" spans="1:30" ht="12" customHeight="1" x14ac:dyDescent="0.25">
      <c r="A63" s="89" t="s">
        <v>75</v>
      </c>
      <c r="B63" s="121"/>
      <c r="C63" s="124"/>
      <c r="D63" s="158"/>
      <c r="E63" s="158"/>
      <c r="L63" s="52"/>
      <c r="M63" s="156"/>
      <c r="N63" s="51"/>
      <c r="X63" s="1"/>
      <c r="Y63" s="1"/>
      <c r="Z63" s="1"/>
      <c r="AA63" s="1"/>
      <c r="AB63" s="1"/>
      <c r="AC63" s="1"/>
      <c r="AD63" s="1"/>
    </row>
    <row r="64" spans="1:30" ht="12.75" customHeight="1" x14ac:dyDescent="0.25">
      <c r="A64" s="89" t="s">
        <v>76</v>
      </c>
      <c r="B64" s="121"/>
      <c r="C64" s="124"/>
      <c r="D64" s="159"/>
      <c r="E64" s="159"/>
      <c r="L64" s="52"/>
      <c r="M64" s="156"/>
      <c r="N64" s="51"/>
      <c r="X64" s="1"/>
      <c r="Y64" s="1"/>
      <c r="Z64" s="1"/>
      <c r="AA64" s="1"/>
      <c r="AB64" s="1"/>
      <c r="AC64" s="1"/>
      <c r="AD64" s="1"/>
    </row>
    <row r="65" spans="1:37" ht="12.75" customHeight="1" x14ac:dyDescent="0.25">
      <c r="A65" s="89" t="s">
        <v>77</v>
      </c>
      <c r="B65" s="121"/>
      <c r="C65" s="124"/>
      <c r="D65" s="159"/>
      <c r="E65" s="159"/>
      <c r="L65" s="52"/>
      <c r="M65" s="156"/>
      <c r="N65" s="51"/>
      <c r="X65" s="1"/>
      <c r="Y65" s="1"/>
      <c r="Z65" s="1"/>
      <c r="AA65" s="1"/>
      <c r="AB65" s="1"/>
      <c r="AC65" s="1"/>
      <c r="AD65" s="1"/>
    </row>
    <row r="66" spans="1:37" ht="12.75" customHeight="1" x14ac:dyDescent="0.25">
      <c r="A66" s="159"/>
      <c r="B66" s="160"/>
      <c r="C66" s="124"/>
      <c r="D66" s="48"/>
      <c r="E66" s="48"/>
      <c r="L66" s="52"/>
      <c r="M66" s="156"/>
      <c r="N66" s="51"/>
    </row>
    <row r="67" spans="1:37" ht="12.75" customHeight="1" x14ac:dyDescent="0.25">
      <c r="A67" s="159"/>
      <c r="B67" s="124"/>
      <c r="C67" s="124"/>
      <c r="D67" s="48"/>
      <c r="E67" s="48"/>
      <c r="L67" s="52"/>
      <c r="M67" s="156"/>
      <c r="N67" s="51"/>
    </row>
    <row r="68" spans="1:37" ht="12.75" customHeight="1" x14ac:dyDescent="0.25">
      <c r="A68" s="125"/>
      <c r="B68" s="124"/>
      <c r="C68" s="124"/>
      <c r="D68" s="48"/>
      <c r="E68" s="48"/>
      <c r="M68" s="69"/>
    </row>
    <row r="69" spans="1:37" s="48" customFormat="1" x14ac:dyDescent="0.25">
      <c r="A69" s="158"/>
      <c r="B69" s="124"/>
      <c r="C69" s="124"/>
      <c r="D69" s="158"/>
      <c r="E69" s="158"/>
      <c r="F69" s="1"/>
      <c r="G69" s="68"/>
      <c r="H69" s="68"/>
      <c r="I69" s="68"/>
      <c r="J69" s="68"/>
      <c r="K69" s="124"/>
      <c r="L69" s="2"/>
      <c r="M69" s="69"/>
      <c r="O69" s="51"/>
      <c r="P69" s="51"/>
      <c r="Q69" s="51"/>
      <c r="R69" s="51"/>
      <c r="S69" s="51"/>
      <c r="T69" s="51"/>
      <c r="U69" s="51"/>
      <c r="V69" s="51"/>
      <c r="W69" s="51"/>
      <c r="AK69" s="162"/>
    </row>
    <row r="70" spans="1:37" s="48" customFormat="1" x14ac:dyDescent="0.25">
      <c r="A70" s="158"/>
      <c r="B70" s="124"/>
      <c r="C70" s="124"/>
      <c r="D70" s="158"/>
      <c r="E70" s="158"/>
      <c r="F70" s="1"/>
      <c r="G70" s="68"/>
      <c r="H70" s="68"/>
      <c r="I70" s="68"/>
      <c r="J70" s="68"/>
      <c r="K70" s="124"/>
      <c r="L70" s="2"/>
      <c r="M70" s="69"/>
      <c r="AK70" s="162"/>
    </row>
    <row r="71" spans="1:37" s="48" customFormat="1" x14ac:dyDescent="0.25">
      <c r="A71" s="158"/>
      <c r="B71" s="124"/>
      <c r="C71" s="124"/>
      <c r="D71" s="158"/>
      <c r="E71" s="158"/>
      <c r="G71" s="161"/>
      <c r="H71" s="161"/>
      <c r="I71" s="161"/>
      <c r="J71" s="161"/>
      <c r="K71" s="124"/>
      <c r="L71" s="2"/>
      <c r="M71" s="69"/>
      <c r="AK71" s="162"/>
    </row>
    <row r="72" spans="1:37" s="48" customFormat="1" x14ac:dyDescent="0.25">
      <c r="A72" s="163"/>
      <c r="B72" s="124"/>
      <c r="C72" s="124"/>
      <c r="D72" s="163"/>
      <c r="E72" s="163"/>
      <c r="G72" s="161"/>
      <c r="H72" s="161"/>
      <c r="I72" s="161"/>
      <c r="J72" s="161"/>
      <c r="K72" s="124"/>
      <c r="L72" s="2"/>
      <c r="M72" s="69"/>
      <c r="AK72" s="162"/>
    </row>
    <row r="73" spans="1:37" s="48" customFormat="1" x14ac:dyDescent="0.25">
      <c r="A73" s="158"/>
      <c r="B73" s="124"/>
      <c r="C73" s="124"/>
      <c r="D73" s="158"/>
      <c r="E73" s="158"/>
      <c r="G73" s="161"/>
      <c r="H73" s="161"/>
      <c r="I73" s="161"/>
      <c r="J73" s="161"/>
      <c r="K73" s="124"/>
      <c r="L73" s="2"/>
      <c r="M73" s="69"/>
      <c r="N73" s="51"/>
      <c r="AK73" s="162"/>
    </row>
    <row r="74" spans="1:37" s="48" customFormat="1" x14ac:dyDescent="0.25">
      <c r="A74" s="164"/>
      <c r="B74" s="124"/>
      <c r="C74" s="124"/>
      <c r="D74" s="164"/>
      <c r="E74" s="164"/>
      <c r="G74" s="161"/>
      <c r="H74" s="161"/>
      <c r="I74" s="161"/>
      <c r="J74" s="161"/>
      <c r="K74" s="124"/>
      <c r="L74" s="2"/>
      <c r="M74" s="69"/>
      <c r="N74" s="51"/>
      <c r="X74" s="165"/>
      <c r="Y74" s="165"/>
      <c r="Z74" s="165"/>
      <c r="AA74" s="165"/>
      <c r="AK74" s="162"/>
    </row>
    <row r="75" spans="1:37" s="48" customFormat="1" x14ac:dyDescent="0.25">
      <c r="A75" s="164"/>
      <c r="B75" s="124"/>
      <c r="C75" s="124"/>
      <c r="D75" s="164"/>
      <c r="E75" s="164"/>
      <c r="G75" s="161"/>
      <c r="H75" s="161"/>
      <c r="I75" s="161"/>
      <c r="J75" s="161"/>
      <c r="K75" s="124"/>
      <c r="L75" s="2"/>
      <c r="M75" s="69"/>
      <c r="N75" s="51"/>
      <c r="AK75" s="162"/>
    </row>
    <row r="76" spans="1:37" s="48" customFormat="1" x14ac:dyDescent="0.25">
      <c r="A76" s="158"/>
      <c r="B76" s="124"/>
      <c r="C76" s="124"/>
      <c r="D76" s="158"/>
      <c r="E76" s="158"/>
      <c r="G76" s="161"/>
      <c r="H76" s="161"/>
      <c r="I76" s="161"/>
      <c r="J76" s="161"/>
      <c r="K76" s="124"/>
      <c r="L76" s="2"/>
      <c r="M76" s="69"/>
      <c r="N76" s="51"/>
      <c r="AK76" s="162"/>
    </row>
    <row r="77" spans="1:37" s="48" customFormat="1" x14ac:dyDescent="0.25">
      <c r="A77" s="158"/>
      <c r="B77" s="166"/>
      <c r="C77" s="166"/>
      <c r="D77" s="158"/>
      <c r="E77" s="158"/>
      <c r="G77" s="161"/>
      <c r="H77" s="161"/>
      <c r="I77" s="161"/>
      <c r="J77" s="161"/>
      <c r="K77" s="124"/>
      <c r="L77" s="2"/>
      <c r="M77" s="69"/>
      <c r="N77" s="51"/>
      <c r="AK77" s="162"/>
    </row>
    <row r="78" spans="1:37" s="48" customFormat="1" x14ac:dyDescent="0.25">
      <c r="A78" s="158"/>
      <c r="B78" s="166"/>
      <c r="C78" s="166"/>
      <c r="D78" s="158"/>
      <c r="E78" s="158"/>
      <c r="G78" s="161"/>
      <c r="H78" s="161"/>
      <c r="I78" s="161"/>
      <c r="J78" s="161"/>
      <c r="K78" s="124"/>
      <c r="L78" s="2"/>
      <c r="M78" s="69"/>
      <c r="N78" s="51"/>
      <c r="AK78" s="162"/>
    </row>
    <row r="79" spans="1:37" s="48" customFormat="1" x14ac:dyDescent="0.25">
      <c r="A79" s="158"/>
      <c r="B79" s="166"/>
      <c r="C79" s="166"/>
      <c r="D79" s="158"/>
      <c r="E79" s="158"/>
      <c r="G79" s="161"/>
      <c r="H79" s="161"/>
      <c r="I79" s="161"/>
      <c r="J79" s="161"/>
      <c r="K79" s="124"/>
      <c r="L79" s="2"/>
      <c r="M79" s="69"/>
      <c r="N79" s="51"/>
      <c r="AK79" s="162"/>
    </row>
    <row r="80" spans="1:37" s="48" customFormat="1" x14ac:dyDescent="0.25">
      <c r="A80" s="158"/>
      <c r="B80" s="166"/>
      <c r="C80" s="166"/>
      <c r="D80" s="158"/>
      <c r="E80" s="158"/>
      <c r="G80" s="161"/>
      <c r="H80" s="161"/>
      <c r="I80" s="161"/>
      <c r="J80" s="161"/>
      <c r="K80" s="124"/>
      <c r="L80" s="166"/>
      <c r="M80" s="167"/>
      <c r="N80" s="51"/>
      <c r="AK80" s="162"/>
    </row>
    <row r="81" spans="1:37" x14ac:dyDescent="0.25">
      <c r="A81" s="158"/>
      <c r="B81" s="166"/>
      <c r="C81" s="166"/>
      <c r="D81" s="158"/>
      <c r="E81" s="158"/>
      <c r="F81" s="168"/>
      <c r="G81" s="169"/>
      <c r="H81" s="169"/>
      <c r="I81" s="169"/>
      <c r="J81" s="169"/>
      <c r="K81" s="168"/>
      <c r="L81" s="158"/>
      <c r="M81" s="51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1"/>
      <c r="Y81" s="1"/>
      <c r="Z81" s="1"/>
      <c r="AA81" s="1"/>
      <c r="AB81" s="1"/>
      <c r="AC81" s="1"/>
      <c r="AD81" s="1"/>
    </row>
    <row r="82" spans="1:37" x14ac:dyDescent="0.25">
      <c r="A82" s="170"/>
      <c r="B82" s="166"/>
      <c r="C82" s="166"/>
      <c r="D82" s="48"/>
      <c r="E82" s="48"/>
      <c r="F82" s="168"/>
      <c r="G82" s="169"/>
      <c r="H82" s="169"/>
      <c r="I82" s="169"/>
      <c r="J82" s="169"/>
      <c r="K82" s="168"/>
      <c r="L82" s="158"/>
      <c r="M82" s="51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1"/>
      <c r="Y82" s="1"/>
      <c r="Z82" s="1"/>
      <c r="AA82" s="1"/>
      <c r="AB82" s="1"/>
      <c r="AC82" s="1"/>
      <c r="AD82" s="1"/>
    </row>
    <row r="83" spans="1:37" x14ac:dyDescent="0.25">
      <c r="A83" s="170"/>
      <c r="B83" s="166"/>
      <c r="C83" s="166"/>
      <c r="D83" s="48"/>
      <c r="E83" s="48"/>
      <c r="F83" s="168"/>
      <c r="G83" s="169"/>
      <c r="H83" s="169"/>
      <c r="I83" s="169"/>
      <c r="J83" s="169"/>
      <c r="K83" s="168"/>
      <c r="L83" s="158"/>
      <c r="M83" s="168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1"/>
      <c r="Y83" s="1"/>
      <c r="Z83" s="1"/>
      <c r="AA83" s="1"/>
      <c r="AB83" s="1"/>
      <c r="AC83" s="1"/>
      <c r="AD83" s="1"/>
    </row>
    <row r="84" spans="1:37" x14ac:dyDescent="0.25">
      <c r="A84" s="48"/>
      <c r="B84" s="166"/>
      <c r="C84" s="166"/>
      <c r="D84" s="48"/>
      <c r="E84" s="48"/>
      <c r="F84" s="168"/>
      <c r="G84" s="169"/>
      <c r="H84" s="169"/>
      <c r="I84" s="169"/>
      <c r="J84" s="169"/>
      <c r="K84" s="168"/>
      <c r="L84" s="158"/>
      <c r="M84" s="51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1"/>
      <c r="Y84" s="1"/>
      <c r="Z84" s="1"/>
      <c r="AA84" s="1"/>
      <c r="AB84" s="1"/>
      <c r="AC84" s="1"/>
      <c r="AD84" s="1"/>
    </row>
    <row r="85" spans="1:37" ht="12.75" customHeight="1" x14ac:dyDescent="0.25">
      <c r="A85" s="48"/>
      <c r="B85" s="166"/>
      <c r="C85" s="166"/>
      <c r="D85" s="48"/>
      <c r="E85" s="48"/>
      <c r="F85" s="168"/>
      <c r="G85" s="169"/>
      <c r="H85" s="169"/>
      <c r="I85" s="169"/>
      <c r="J85" s="169"/>
      <c r="K85" s="168"/>
      <c r="L85" s="158"/>
      <c r="M85" s="51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1"/>
      <c r="Y85" s="1"/>
      <c r="Z85" s="1"/>
      <c r="AA85" s="1"/>
      <c r="AB85" s="1"/>
      <c r="AC85" s="1"/>
      <c r="AD85" s="1"/>
    </row>
    <row r="86" spans="1:37" x14ac:dyDescent="0.25">
      <c r="A86" s="48"/>
      <c r="B86" s="166"/>
      <c r="C86" s="166"/>
      <c r="D86" s="48"/>
      <c r="E86" s="48"/>
      <c r="F86" s="168"/>
      <c r="G86" s="169"/>
      <c r="H86" s="169"/>
      <c r="I86" s="169"/>
      <c r="J86" s="169"/>
      <c r="K86" s="168"/>
      <c r="L86" s="48"/>
      <c r="M86" s="51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1"/>
      <c r="Y86" s="1"/>
      <c r="Z86" s="1"/>
      <c r="AA86" s="1"/>
      <c r="AB86" s="1"/>
      <c r="AC86" s="1"/>
      <c r="AD86" s="1"/>
    </row>
    <row r="87" spans="1:37" x14ac:dyDescent="0.25">
      <c r="A87" s="159"/>
      <c r="B87" s="166"/>
      <c r="C87" s="166"/>
      <c r="D87" s="48"/>
      <c r="E87" s="48"/>
      <c r="F87" s="168"/>
      <c r="G87" s="169"/>
      <c r="H87" s="169"/>
      <c r="I87" s="169"/>
      <c r="J87" s="169"/>
      <c r="K87" s="168"/>
      <c r="L87" s="48"/>
      <c r="M87" s="51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1"/>
      <c r="Y87" s="1"/>
      <c r="Z87" s="1"/>
      <c r="AA87" s="1"/>
      <c r="AB87" s="1"/>
      <c r="AC87" s="1"/>
      <c r="AD87" s="1"/>
    </row>
    <row r="88" spans="1:37" s="51" customFormat="1" x14ac:dyDescent="0.25">
      <c r="A88" s="159"/>
      <c r="B88" s="166"/>
      <c r="C88" s="166"/>
      <c r="D88" s="48"/>
      <c r="E88" s="48"/>
      <c r="F88" s="168"/>
      <c r="G88" s="169"/>
      <c r="H88" s="169"/>
      <c r="I88" s="169"/>
      <c r="J88" s="169"/>
      <c r="K88" s="168"/>
      <c r="L88" s="168"/>
      <c r="M88" s="124"/>
      <c r="N88" s="48"/>
      <c r="O88" s="48"/>
      <c r="P88" s="48"/>
      <c r="Q88" s="48"/>
      <c r="R88" s="48"/>
      <c r="S88" s="48"/>
      <c r="T88" s="48"/>
      <c r="U88" s="48"/>
      <c r="V88" s="48"/>
      <c r="W88" s="48"/>
      <c r="AK88" s="156"/>
    </row>
    <row r="89" spans="1:37" x14ac:dyDescent="0.25">
      <c r="A89" s="48"/>
      <c r="B89" s="124"/>
      <c r="C89" s="124"/>
      <c r="D89" s="168"/>
      <c r="E89" s="168"/>
      <c r="F89" s="168"/>
      <c r="G89" s="169"/>
      <c r="H89" s="169"/>
      <c r="I89" s="169"/>
      <c r="J89" s="169"/>
      <c r="K89" s="168"/>
      <c r="L89" s="140"/>
      <c r="M89" s="124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1"/>
      <c r="Y89" s="1"/>
      <c r="Z89" s="1"/>
      <c r="AA89" s="1"/>
      <c r="AB89" s="1"/>
      <c r="AC89" s="1"/>
      <c r="AD89" s="1"/>
    </row>
    <row r="90" spans="1:37" ht="12.75" customHeight="1" x14ac:dyDescent="0.25">
      <c r="A90" s="158"/>
      <c r="B90" s="124"/>
      <c r="C90" s="124"/>
      <c r="D90" s="158"/>
      <c r="E90" s="158"/>
      <c r="F90" s="168"/>
      <c r="G90" s="169"/>
      <c r="H90" s="169"/>
      <c r="I90" s="169"/>
      <c r="J90" s="169"/>
      <c r="K90" s="168"/>
      <c r="L90" s="158"/>
      <c r="M90" s="124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1"/>
      <c r="Y90" s="1"/>
      <c r="Z90" s="1"/>
      <c r="AA90" s="1"/>
      <c r="AB90" s="1"/>
      <c r="AC90" s="1"/>
      <c r="AD90" s="1"/>
    </row>
    <row r="91" spans="1:37" x14ac:dyDescent="0.25">
      <c r="A91" s="158"/>
      <c r="B91" s="124"/>
      <c r="C91" s="124"/>
      <c r="D91" s="158"/>
      <c r="E91" s="158"/>
      <c r="F91" s="168"/>
      <c r="G91" s="169"/>
      <c r="H91" s="169"/>
      <c r="I91" s="169"/>
      <c r="J91" s="169"/>
      <c r="K91" s="168"/>
      <c r="L91" s="158"/>
      <c r="M91" s="124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1"/>
      <c r="Y91" s="1"/>
      <c r="Z91" s="1"/>
      <c r="AA91" s="1"/>
      <c r="AB91" s="1"/>
      <c r="AC91" s="1"/>
      <c r="AD91" s="1"/>
    </row>
    <row r="92" spans="1:37" x14ac:dyDescent="0.25">
      <c r="A92" s="158"/>
      <c r="B92" s="166"/>
      <c r="C92" s="166"/>
      <c r="D92" s="158"/>
      <c r="E92" s="158"/>
      <c r="F92" s="168"/>
      <c r="G92" s="169"/>
      <c r="H92" s="169"/>
      <c r="I92" s="169"/>
      <c r="J92" s="169"/>
      <c r="K92" s="168"/>
      <c r="L92" s="158"/>
      <c r="M92" s="124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1"/>
      <c r="Y92" s="1"/>
      <c r="Z92" s="1"/>
      <c r="AA92" s="1"/>
      <c r="AB92" s="1"/>
      <c r="AC92" s="1"/>
      <c r="AD92" s="1"/>
    </row>
    <row r="93" spans="1:37" x14ac:dyDescent="0.25">
      <c r="A93" s="163"/>
      <c r="B93" s="166"/>
      <c r="C93" s="166"/>
      <c r="D93" s="163"/>
      <c r="E93" s="163"/>
      <c r="F93" s="168"/>
      <c r="G93" s="169"/>
      <c r="H93" s="161"/>
      <c r="I93" s="161"/>
      <c r="J93" s="161"/>
      <c r="K93" s="48"/>
      <c r="L93" s="163"/>
      <c r="M93" s="124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1"/>
      <c r="Y93" s="1"/>
      <c r="Z93" s="1"/>
      <c r="AA93" s="1"/>
      <c r="AB93" s="1"/>
      <c r="AC93" s="1"/>
      <c r="AD93" s="1"/>
    </row>
    <row r="94" spans="1:37" x14ac:dyDescent="0.25">
      <c r="A94" s="163"/>
      <c r="B94" s="166"/>
      <c r="C94" s="166"/>
      <c r="D94" s="163"/>
      <c r="E94" s="163"/>
      <c r="F94" s="168"/>
      <c r="G94" s="169"/>
      <c r="H94" s="161"/>
      <c r="I94" s="161"/>
      <c r="J94" s="161"/>
      <c r="K94" s="48"/>
      <c r="L94" s="163"/>
      <c r="M94" s="124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1"/>
      <c r="Y94" s="1"/>
      <c r="Z94" s="1"/>
      <c r="AA94" s="1"/>
      <c r="AB94" s="1"/>
      <c r="AC94" s="1"/>
      <c r="AD94" s="1"/>
    </row>
    <row r="95" spans="1:37" x14ac:dyDescent="0.25">
      <c r="A95" s="158"/>
      <c r="B95" s="166"/>
      <c r="C95" s="166"/>
      <c r="D95" s="158"/>
      <c r="E95" s="158"/>
      <c r="F95" s="168"/>
      <c r="G95" s="169"/>
      <c r="H95" s="161"/>
      <c r="I95" s="161"/>
      <c r="J95" s="161"/>
      <c r="K95" s="48"/>
      <c r="L95" s="158"/>
      <c r="M95" s="124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1"/>
      <c r="Y95" s="1"/>
      <c r="Z95" s="1"/>
      <c r="AA95" s="1"/>
      <c r="AB95" s="1"/>
      <c r="AC95" s="1"/>
      <c r="AD95" s="1"/>
    </row>
    <row r="96" spans="1:37" x14ac:dyDescent="0.25">
      <c r="A96" s="164"/>
      <c r="B96" s="166"/>
      <c r="C96" s="166"/>
      <c r="D96" s="164"/>
      <c r="E96" s="164"/>
      <c r="F96" s="168"/>
      <c r="G96" s="169"/>
      <c r="H96" s="161"/>
      <c r="I96" s="161"/>
      <c r="J96" s="161"/>
      <c r="K96" s="48"/>
      <c r="L96" s="164"/>
      <c r="M96" s="124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1"/>
      <c r="Y96" s="1"/>
      <c r="Z96" s="1"/>
      <c r="AA96" s="1"/>
      <c r="AB96" s="1"/>
      <c r="AC96" s="1"/>
      <c r="AD96" s="1"/>
    </row>
    <row r="97" spans="1:37" s="48" customFormat="1" x14ac:dyDescent="0.25">
      <c r="A97" s="158"/>
      <c r="B97" s="166"/>
      <c r="C97" s="166"/>
      <c r="D97" s="164"/>
      <c r="E97" s="164"/>
      <c r="F97" s="168"/>
      <c r="G97" s="169"/>
      <c r="H97" s="161"/>
      <c r="I97" s="161"/>
      <c r="J97" s="161"/>
      <c r="K97" s="124"/>
      <c r="L97" s="164"/>
      <c r="M97" s="124"/>
      <c r="AK97" s="162"/>
    </row>
    <row r="98" spans="1:37" s="48" customFormat="1" x14ac:dyDescent="0.25">
      <c r="A98" s="158"/>
      <c r="B98" s="166"/>
      <c r="C98" s="166"/>
      <c r="D98" s="158"/>
      <c r="E98" s="158"/>
      <c r="F98" s="168"/>
      <c r="G98" s="169"/>
      <c r="H98" s="161"/>
      <c r="I98" s="161"/>
      <c r="J98" s="161"/>
      <c r="K98" s="124"/>
      <c r="L98" s="158"/>
      <c r="M98" s="124"/>
      <c r="AK98" s="162"/>
    </row>
    <row r="99" spans="1:37" s="48" customFormat="1" x14ac:dyDescent="0.25">
      <c r="A99" s="158"/>
      <c r="B99" s="166"/>
      <c r="C99" s="166"/>
      <c r="D99" s="158"/>
      <c r="E99" s="158"/>
      <c r="F99" s="168"/>
      <c r="G99" s="169"/>
      <c r="H99" s="161"/>
      <c r="I99" s="161"/>
      <c r="J99" s="161"/>
      <c r="K99" s="124"/>
      <c r="L99" s="158"/>
      <c r="M99" s="51"/>
      <c r="AK99" s="162"/>
    </row>
    <row r="100" spans="1:37" s="48" customFormat="1" x14ac:dyDescent="0.25">
      <c r="A100" s="158"/>
      <c r="B100" s="166"/>
      <c r="C100" s="166"/>
      <c r="D100" s="158"/>
      <c r="E100" s="158"/>
      <c r="G100" s="161"/>
      <c r="H100" s="161"/>
      <c r="I100" s="161"/>
      <c r="J100" s="161"/>
      <c r="K100" s="124"/>
      <c r="L100" s="158"/>
      <c r="M100" s="51"/>
      <c r="AK100" s="162"/>
    </row>
    <row r="101" spans="1:37" s="48" customFormat="1" x14ac:dyDescent="0.25">
      <c r="A101" s="158"/>
      <c r="B101" s="166"/>
      <c r="C101" s="166"/>
      <c r="D101" s="158"/>
      <c r="E101" s="158"/>
      <c r="G101" s="161"/>
      <c r="H101" s="161"/>
      <c r="I101" s="161"/>
      <c r="J101" s="161"/>
      <c r="K101" s="124"/>
      <c r="L101" s="158"/>
      <c r="M101" s="124"/>
      <c r="AK101" s="162"/>
    </row>
    <row r="102" spans="1:37" s="48" customFormat="1" x14ac:dyDescent="0.25">
      <c r="A102" s="158"/>
      <c r="B102" s="166"/>
      <c r="C102" s="166"/>
      <c r="D102" s="158"/>
      <c r="E102" s="158"/>
      <c r="G102" s="161"/>
      <c r="H102" s="161"/>
      <c r="I102" s="161"/>
      <c r="J102" s="161"/>
      <c r="K102" s="124"/>
      <c r="L102" s="158"/>
      <c r="M102" s="124"/>
      <c r="AK102" s="162"/>
    </row>
    <row r="103" spans="1:37" s="48" customFormat="1" x14ac:dyDescent="0.25">
      <c r="A103" s="170"/>
      <c r="B103" s="166"/>
      <c r="C103" s="166"/>
      <c r="G103" s="161"/>
      <c r="H103" s="161"/>
      <c r="I103" s="161"/>
      <c r="J103" s="161"/>
      <c r="K103" s="124"/>
      <c r="L103" s="124"/>
      <c r="M103" s="124"/>
      <c r="AK103" s="162"/>
    </row>
    <row r="104" spans="1:37" s="48" customFormat="1" x14ac:dyDescent="0.25">
      <c r="A104" s="170"/>
      <c r="B104" s="166"/>
      <c r="C104" s="166"/>
      <c r="G104" s="161"/>
      <c r="H104" s="161"/>
      <c r="I104" s="161"/>
      <c r="J104" s="161"/>
      <c r="K104" s="124"/>
      <c r="L104" s="124"/>
      <c r="M104" s="168"/>
      <c r="AK104" s="162"/>
    </row>
    <row r="105" spans="1:37" s="48" customFormat="1" x14ac:dyDescent="0.25">
      <c r="A105" s="163"/>
      <c r="B105" s="166"/>
      <c r="C105" s="166"/>
      <c r="D105" s="51"/>
      <c r="E105" s="51"/>
      <c r="F105" s="168"/>
      <c r="G105" s="169"/>
      <c r="H105" s="161"/>
      <c r="I105" s="161"/>
      <c r="J105" s="161"/>
      <c r="K105" s="124"/>
      <c r="L105" s="124"/>
      <c r="M105" s="168"/>
      <c r="AK105" s="162"/>
    </row>
    <row r="106" spans="1:37" s="48" customFormat="1" x14ac:dyDescent="0.25">
      <c r="A106" s="163"/>
      <c r="B106" s="166"/>
      <c r="C106" s="166"/>
      <c r="F106" s="168"/>
      <c r="G106" s="169"/>
      <c r="H106" s="161"/>
      <c r="I106" s="161"/>
      <c r="J106" s="161"/>
      <c r="K106" s="124"/>
      <c r="L106" s="124"/>
      <c r="M106" s="168"/>
      <c r="AK106" s="162"/>
    </row>
    <row r="107" spans="1:37" s="48" customFormat="1" x14ac:dyDescent="0.25">
      <c r="B107" s="166"/>
      <c r="C107" s="166"/>
      <c r="D107" s="168"/>
      <c r="E107" s="168"/>
      <c r="F107" s="168"/>
      <c r="G107" s="169"/>
      <c r="H107" s="161"/>
      <c r="I107" s="161"/>
      <c r="J107" s="161"/>
      <c r="K107" s="124"/>
      <c r="L107" s="124"/>
      <c r="M107" s="168"/>
      <c r="AK107" s="162"/>
    </row>
    <row r="108" spans="1:37" s="48" customFormat="1" x14ac:dyDescent="0.25">
      <c r="A108" s="159"/>
      <c r="B108" s="166"/>
      <c r="C108" s="166"/>
      <c r="F108" s="168"/>
      <c r="G108" s="169"/>
      <c r="H108" s="161"/>
      <c r="I108" s="161"/>
      <c r="J108" s="161"/>
      <c r="K108" s="124"/>
      <c r="L108" s="124"/>
      <c r="M108" s="168"/>
      <c r="AK108" s="162"/>
    </row>
    <row r="109" spans="1:37" s="48" customFormat="1" x14ac:dyDescent="0.25">
      <c r="A109" s="159"/>
      <c r="B109" s="166"/>
      <c r="C109" s="166"/>
      <c r="F109" s="168"/>
      <c r="G109" s="169"/>
      <c r="H109" s="161"/>
      <c r="I109" s="161"/>
      <c r="J109" s="161"/>
      <c r="K109" s="124"/>
      <c r="L109" s="140"/>
      <c r="M109" s="168"/>
      <c r="AK109" s="162"/>
    </row>
    <row r="110" spans="1:37" s="48" customFormat="1" x14ac:dyDescent="0.25">
      <c r="B110" s="166"/>
      <c r="C110" s="166"/>
      <c r="G110" s="161"/>
      <c r="H110" s="161"/>
      <c r="I110" s="161"/>
      <c r="J110" s="161"/>
      <c r="K110" s="124"/>
      <c r="L110" s="51"/>
      <c r="M110" s="168"/>
      <c r="AK110" s="162"/>
    </row>
    <row r="111" spans="1:37" s="48" customFormat="1" x14ac:dyDescent="0.25">
      <c r="B111" s="166"/>
      <c r="C111" s="166"/>
      <c r="G111" s="161"/>
      <c r="H111" s="161"/>
      <c r="I111" s="161"/>
      <c r="J111" s="161"/>
      <c r="K111" s="124"/>
      <c r="L111" s="140"/>
      <c r="M111" s="168"/>
      <c r="AK111" s="162"/>
    </row>
    <row r="112" spans="1:37" s="48" customFormat="1" x14ac:dyDescent="0.25">
      <c r="B112" s="166"/>
      <c r="C112" s="166"/>
      <c r="G112" s="161"/>
      <c r="H112" s="161"/>
      <c r="I112" s="161"/>
      <c r="J112" s="161"/>
      <c r="K112" s="124"/>
      <c r="L112" s="168"/>
      <c r="M112" s="168"/>
      <c r="AK112" s="162"/>
    </row>
    <row r="113" spans="1:30" x14ac:dyDescent="0.25">
      <c r="A113" s="48"/>
      <c r="B113" s="166"/>
      <c r="C113" s="166"/>
      <c r="D113" s="48"/>
      <c r="E113" s="48"/>
      <c r="F113" s="48"/>
      <c r="G113" s="161"/>
      <c r="H113" s="161"/>
      <c r="I113" s="161"/>
      <c r="J113" s="161"/>
      <c r="K113" s="124"/>
      <c r="L113" s="48"/>
      <c r="M113" s="16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1"/>
      <c r="Y113" s="1"/>
      <c r="Z113" s="1"/>
      <c r="AA113" s="1"/>
      <c r="AB113" s="1"/>
      <c r="AC113" s="1"/>
      <c r="AD113" s="1"/>
    </row>
    <row r="114" spans="1:30" x14ac:dyDescent="0.25">
      <c r="A114" s="48"/>
      <c r="B114" s="124"/>
      <c r="C114" s="124"/>
      <c r="D114" s="48"/>
      <c r="E114" s="48"/>
      <c r="F114" s="48"/>
      <c r="G114" s="161"/>
      <c r="H114" s="161"/>
      <c r="I114" s="161"/>
      <c r="J114" s="161"/>
      <c r="K114" s="124"/>
      <c r="L114" s="48"/>
      <c r="M114" s="16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1"/>
      <c r="Y114" s="1"/>
      <c r="Z114" s="1"/>
      <c r="AA114" s="1"/>
      <c r="AB114" s="1"/>
      <c r="AC114" s="1"/>
      <c r="AD114" s="1"/>
    </row>
    <row r="115" spans="1:30" x14ac:dyDescent="0.25">
      <c r="A115" s="48"/>
      <c r="B115" s="124"/>
      <c r="C115" s="124"/>
      <c r="D115" s="48"/>
      <c r="E115" s="48"/>
      <c r="F115" s="48"/>
      <c r="G115" s="161"/>
      <c r="H115" s="161"/>
      <c r="I115" s="161"/>
      <c r="J115" s="161"/>
      <c r="K115" s="124"/>
      <c r="L115" s="48"/>
      <c r="M115" s="171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1"/>
      <c r="Y115" s="1"/>
      <c r="Z115" s="1"/>
      <c r="AA115" s="1"/>
      <c r="AB115" s="1"/>
      <c r="AC115" s="1"/>
      <c r="AD115" s="1"/>
    </row>
    <row r="116" spans="1:30" x14ac:dyDescent="0.25">
      <c r="A116" s="48"/>
      <c r="B116" s="124"/>
      <c r="C116" s="124"/>
      <c r="D116" s="48"/>
      <c r="E116" s="48"/>
      <c r="F116" s="48"/>
      <c r="G116" s="161"/>
      <c r="H116" s="161"/>
      <c r="I116" s="161"/>
      <c r="J116" s="161"/>
      <c r="K116" s="124"/>
      <c r="L116" s="48"/>
      <c r="M116" s="171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1"/>
      <c r="Y116" s="1"/>
      <c r="Z116" s="1"/>
      <c r="AA116" s="1"/>
      <c r="AB116" s="1"/>
      <c r="AC116" s="1"/>
      <c r="AD116" s="1"/>
    </row>
    <row r="117" spans="1:30" x14ac:dyDescent="0.25">
      <c r="A117" s="51"/>
      <c r="B117" s="124"/>
      <c r="C117" s="124"/>
      <c r="D117" s="48"/>
      <c r="E117" s="48"/>
      <c r="F117" s="48"/>
      <c r="G117" s="161"/>
      <c r="H117" s="161"/>
      <c r="I117" s="161"/>
      <c r="J117" s="161"/>
      <c r="K117" s="124"/>
      <c r="L117" s="48"/>
      <c r="M117" s="171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1"/>
      <c r="Y117" s="1"/>
      <c r="Z117" s="1"/>
      <c r="AA117" s="1"/>
      <c r="AB117" s="1"/>
      <c r="AC117" s="1"/>
      <c r="AD117" s="1"/>
    </row>
    <row r="118" spans="1:30" x14ac:dyDescent="0.25">
      <c r="A118" s="48"/>
      <c r="B118" s="124"/>
      <c r="C118" s="124"/>
      <c r="D118" s="48"/>
      <c r="E118" s="48"/>
      <c r="F118" s="48"/>
      <c r="G118" s="161"/>
      <c r="H118" s="161"/>
      <c r="I118" s="161"/>
      <c r="J118" s="161"/>
      <c r="K118" s="124"/>
      <c r="L118" s="48"/>
      <c r="M118" s="171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1"/>
      <c r="Y118" s="1"/>
      <c r="Z118" s="1"/>
      <c r="AA118" s="1"/>
      <c r="AB118" s="1"/>
      <c r="AC118" s="1"/>
      <c r="AD118" s="1"/>
    </row>
    <row r="119" spans="1:30" x14ac:dyDescent="0.25">
      <c r="A119" s="168"/>
      <c r="B119" s="124"/>
      <c r="C119" s="124"/>
      <c r="D119" s="48"/>
      <c r="E119" s="48"/>
      <c r="F119" s="48"/>
      <c r="G119" s="161"/>
      <c r="H119" s="161"/>
      <c r="I119" s="161"/>
      <c r="J119" s="161"/>
      <c r="K119" s="124"/>
      <c r="L119" s="140"/>
      <c r="M119" s="171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1"/>
      <c r="Y119" s="1"/>
      <c r="Z119" s="1"/>
      <c r="AA119" s="1"/>
      <c r="AB119" s="1"/>
      <c r="AC119" s="1"/>
      <c r="AD119" s="1"/>
    </row>
    <row r="120" spans="1:30" x14ac:dyDescent="0.25">
      <c r="A120" s="172"/>
      <c r="B120" s="124"/>
      <c r="C120" s="124"/>
      <c r="D120" s="48"/>
      <c r="E120" s="48"/>
      <c r="F120" s="48"/>
      <c r="G120" s="161"/>
      <c r="H120" s="161"/>
      <c r="I120" s="161"/>
      <c r="J120" s="161"/>
      <c r="K120" s="124"/>
      <c r="L120" s="140"/>
      <c r="M120" s="171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1"/>
      <c r="Y120" s="1"/>
      <c r="Z120" s="1"/>
      <c r="AA120" s="1"/>
      <c r="AB120" s="1"/>
      <c r="AC120" s="1"/>
      <c r="AD120" s="1"/>
    </row>
    <row r="121" spans="1:30" x14ac:dyDescent="0.25">
      <c r="A121" s="173"/>
      <c r="B121" s="124"/>
      <c r="C121" s="124"/>
      <c r="D121" s="48"/>
      <c r="E121" s="48"/>
      <c r="F121" s="48"/>
      <c r="G121" s="161"/>
      <c r="H121" s="161"/>
      <c r="I121" s="161"/>
      <c r="J121" s="161"/>
      <c r="K121" s="124"/>
      <c r="L121" s="140"/>
      <c r="M121" s="171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1"/>
      <c r="Y121" s="1"/>
      <c r="Z121" s="1"/>
      <c r="AA121" s="1"/>
      <c r="AB121" s="1"/>
      <c r="AC121" s="1"/>
      <c r="AD121" s="1"/>
    </row>
    <row r="122" spans="1:30" x14ac:dyDescent="0.25">
      <c r="A122" s="173"/>
      <c r="B122" s="124"/>
      <c r="C122" s="124"/>
      <c r="D122" s="48"/>
      <c r="E122" s="48"/>
      <c r="F122" s="48"/>
      <c r="G122" s="161"/>
      <c r="H122" s="161"/>
      <c r="I122" s="161"/>
      <c r="J122" s="161"/>
      <c r="K122" s="124"/>
      <c r="L122" s="140"/>
      <c r="M122" s="16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1"/>
      <c r="Y122" s="1"/>
      <c r="Z122" s="1"/>
      <c r="AA122" s="1"/>
      <c r="AB122" s="1"/>
      <c r="AC122" s="1"/>
      <c r="AD122" s="1"/>
    </row>
    <row r="123" spans="1:30" x14ac:dyDescent="0.25">
      <c r="A123" s="173"/>
      <c r="B123" s="124"/>
      <c r="C123" s="124"/>
      <c r="D123" s="48"/>
      <c r="E123" s="48"/>
      <c r="F123" s="48"/>
      <c r="G123" s="161"/>
      <c r="H123" s="161"/>
      <c r="I123" s="161"/>
      <c r="J123" s="161"/>
      <c r="K123" s="124"/>
      <c r="L123" s="140"/>
      <c r="M123" s="16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1"/>
      <c r="Y123" s="1"/>
      <c r="Z123" s="1"/>
      <c r="AA123" s="1"/>
      <c r="AB123" s="1"/>
      <c r="AC123" s="1"/>
      <c r="AD123" s="1"/>
    </row>
    <row r="124" spans="1:30" x14ac:dyDescent="0.25">
      <c r="A124" s="170"/>
      <c r="B124" s="124"/>
      <c r="C124" s="124"/>
      <c r="D124" s="48"/>
      <c r="E124" s="48"/>
      <c r="F124" s="48"/>
      <c r="G124" s="161"/>
      <c r="H124" s="161"/>
      <c r="I124" s="161"/>
      <c r="J124" s="161"/>
      <c r="K124" s="124"/>
      <c r="L124" s="140"/>
      <c r="M124" s="16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1"/>
      <c r="Y124" s="1"/>
      <c r="Z124" s="1"/>
      <c r="AA124" s="1"/>
      <c r="AB124" s="1"/>
      <c r="AC124" s="1"/>
      <c r="AD124" s="1"/>
    </row>
    <row r="125" spans="1:30" x14ac:dyDescent="0.25">
      <c r="A125" s="170"/>
      <c r="B125" s="124"/>
      <c r="C125" s="124"/>
      <c r="D125" s="48"/>
      <c r="E125" s="48"/>
      <c r="F125" s="48"/>
      <c r="G125" s="161"/>
      <c r="H125" s="161"/>
      <c r="I125" s="161"/>
      <c r="J125" s="161"/>
      <c r="K125" s="124"/>
      <c r="L125" s="140"/>
      <c r="M125" s="166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1"/>
      <c r="Y125" s="1"/>
      <c r="Z125" s="1"/>
      <c r="AA125" s="1"/>
      <c r="AB125" s="1"/>
      <c r="AC125" s="1"/>
      <c r="AD125" s="1"/>
    </row>
    <row r="126" spans="1:30" x14ac:dyDescent="0.25">
      <c r="A126" s="170"/>
      <c r="B126" s="124"/>
      <c r="C126" s="124"/>
      <c r="D126" s="48"/>
      <c r="E126" s="48"/>
      <c r="F126" s="48"/>
      <c r="G126" s="161"/>
      <c r="H126" s="161"/>
      <c r="I126" s="161"/>
      <c r="J126" s="161"/>
      <c r="K126" s="124"/>
      <c r="L126" s="140"/>
      <c r="M126" s="124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1"/>
      <c r="Y126" s="1"/>
      <c r="Z126" s="1"/>
      <c r="AA126" s="1"/>
      <c r="AB126" s="1"/>
      <c r="AC126" s="1"/>
      <c r="AD126" s="1"/>
    </row>
    <row r="127" spans="1:30" x14ac:dyDescent="0.25">
      <c r="A127" s="170"/>
      <c r="B127" s="124"/>
      <c r="C127" s="124"/>
      <c r="D127" s="48"/>
      <c r="E127" s="48"/>
      <c r="F127" s="48"/>
      <c r="G127" s="161"/>
      <c r="H127" s="161"/>
      <c r="I127" s="161"/>
      <c r="J127" s="161"/>
      <c r="K127" s="124"/>
      <c r="L127" s="140"/>
      <c r="M127" s="124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1"/>
      <c r="Y127" s="1"/>
      <c r="Z127" s="1"/>
      <c r="AA127" s="1"/>
      <c r="AB127" s="1"/>
      <c r="AC127" s="1"/>
      <c r="AD127" s="1"/>
    </row>
    <row r="128" spans="1:30" x14ac:dyDescent="0.25">
      <c r="A128" s="170"/>
      <c r="B128" s="124"/>
      <c r="C128" s="124"/>
      <c r="D128" s="48"/>
      <c r="E128" s="48"/>
      <c r="F128" s="48"/>
      <c r="G128" s="161"/>
      <c r="H128" s="161"/>
      <c r="I128" s="161"/>
      <c r="J128" s="161"/>
      <c r="K128" s="124"/>
      <c r="L128" s="140"/>
      <c r="M128" s="124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"/>
      <c r="Y128" s="1"/>
      <c r="Z128" s="1"/>
      <c r="AA128" s="1"/>
      <c r="AB128" s="1"/>
      <c r="AC128" s="1"/>
      <c r="AD128" s="1"/>
    </row>
    <row r="129" spans="1:37" x14ac:dyDescent="0.25">
      <c r="A129" s="170"/>
      <c r="B129" s="124"/>
      <c r="C129" s="124"/>
      <c r="D129" s="48"/>
      <c r="E129" s="48"/>
      <c r="F129" s="48"/>
      <c r="G129" s="161"/>
      <c r="H129" s="161"/>
      <c r="I129" s="161"/>
      <c r="J129" s="161"/>
      <c r="K129" s="124"/>
      <c r="L129" s="140"/>
      <c r="M129" s="124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1"/>
      <c r="Y129" s="1"/>
      <c r="Z129" s="1"/>
      <c r="AA129" s="1"/>
      <c r="AB129" s="1"/>
      <c r="AC129" s="1"/>
      <c r="AD129" s="1"/>
    </row>
    <row r="130" spans="1:37" x14ac:dyDescent="0.25">
      <c r="A130" s="48"/>
      <c r="B130" s="124"/>
      <c r="C130" s="124"/>
      <c r="D130" s="48"/>
      <c r="E130" s="48"/>
      <c r="F130" s="48"/>
      <c r="G130" s="161"/>
      <c r="H130" s="161"/>
      <c r="I130" s="161"/>
      <c r="J130" s="161"/>
      <c r="K130" s="124"/>
      <c r="L130" s="140"/>
      <c r="M130" s="124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1"/>
      <c r="Y130" s="1"/>
      <c r="Z130" s="1"/>
      <c r="AA130" s="1"/>
      <c r="AB130" s="1"/>
      <c r="AC130" s="1"/>
      <c r="AD130" s="1"/>
    </row>
    <row r="131" spans="1:37" x14ac:dyDescent="0.25">
      <c r="A131" s="48"/>
      <c r="B131" s="124"/>
      <c r="C131" s="124"/>
      <c r="D131" s="48"/>
      <c r="E131" s="48"/>
      <c r="F131" s="48"/>
      <c r="G131" s="161"/>
      <c r="H131" s="161"/>
      <c r="I131" s="161"/>
      <c r="J131" s="161"/>
      <c r="K131" s="124"/>
      <c r="L131" s="140"/>
      <c r="M131" s="124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1"/>
      <c r="Y131" s="1"/>
      <c r="Z131" s="1"/>
      <c r="AA131" s="1"/>
      <c r="AB131" s="1"/>
      <c r="AC131" s="1"/>
      <c r="AD131" s="1"/>
    </row>
    <row r="132" spans="1:37" x14ac:dyDescent="0.25">
      <c r="A132" s="48"/>
      <c r="B132" s="124"/>
      <c r="C132" s="124"/>
      <c r="D132" s="48"/>
      <c r="E132" s="48"/>
      <c r="F132" s="48"/>
      <c r="G132" s="161"/>
      <c r="H132" s="161"/>
      <c r="I132" s="161"/>
      <c r="J132" s="161"/>
      <c r="K132" s="124"/>
      <c r="L132" s="140"/>
      <c r="M132" s="124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1"/>
      <c r="Y132" s="1"/>
      <c r="Z132" s="1"/>
      <c r="AA132" s="1"/>
      <c r="AB132" s="1"/>
      <c r="AC132" s="1"/>
      <c r="AD132" s="1"/>
    </row>
    <row r="133" spans="1:37" s="168" customFormat="1" x14ac:dyDescent="0.25">
      <c r="A133" s="159"/>
      <c r="B133" s="124"/>
      <c r="C133" s="124"/>
      <c r="D133" s="48"/>
      <c r="E133" s="48"/>
      <c r="F133" s="48"/>
      <c r="G133" s="161"/>
      <c r="H133" s="161"/>
      <c r="I133" s="161"/>
      <c r="J133" s="161"/>
      <c r="K133" s="124"/>
      <c r="L133" s="124"/>
      <c r="M133" s="124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AK133" s="174"/>
    </row>
    <row r="134" spans="1:37" x14ac:dyDescent="0.25">
      <c r="A134" s="159"/>
      <c r="B134" s="124"/>
      <c r="C134" s="124"/>
      <c r="D134" s="48"/>
      <c r="E134" s="48"/>
      <c r="F134" s="48"/>
      <c r="G134" s="161"/>
      <c r="H134" s="161"/>
      <c r="I134" s="161"/>
      <c r="J134" s="161"/>
      <c r="K134" s="124"/>
      <c r="L134" s="124"/>
      <c r="M134" s="124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"/>
      <c r="Y134" s="1"/>
      <c r="Z134" s="1"/>
      <c r="AA134" s="1"/>
      <c r="AB134" s="1"/>
      <c r="AC134" s="1"/>
      <c r="AD134" s="1"/>
    </row>
    <row r="135" spans="1:37" x14ac:dyDescent="0.25">
      <c r="A135" s="48"/>
      <c r="B135" s="124"/>
      <c r="C135" s="124"/>
      <c r="D135" s="48"/>
      <c r="E135" s="48"/>
      <c r="F135" s="48"/>
      <c r="G135" s="161"/>
      <c r="H135" s="161"/>
      <c r="I135" s="161"/>
      <c r="J135" s="161"/>
      <c r="K135" s="124"/>
      <c r="L135" s="124"/>
      <c r="M135" s="124"/>
      <c r="N135" s="51"/>
      <c r="O135" s="170"/>
      <c r="P135" s="48"/>
      <c r="Q135" s="48"/>
      <c r="R135" s="48"/>
      <c r="S135" s="48"/>
      <c r="T135" s="48"/>
      <c r="U135" s="48"/>
      <c r="V135" s="48"/>
      <c r="W135" s="48"/>
      <c r="X135" s="1"/>
      <c r="Y135" s="1"/>
      <c r="Z135" s="1"/>
      <c r="AA135" s="1"/>
      <c r="AB135" s="1"/>
      <c r="AC135" s="1"/>
      <c r="AD135" s="1"/>
    </row>
    <row r="136" spans="1:37" x14ac:dyDescent="0.25">
      <c r="A136" s="48"/>
      <c r="B136" s="124"/>
      <c r="C136" s="124"/>
      <c r="D136" s="48"/>
      <c r="E136" s="48"/>
      <c r="F136" s="48"/>
      <c r="G136" s="161"/>
      <c r="H136" s="161"/>
      <c r="I136" s="161"/>
      <c r="J136" s="161"/>
      <c r="K136" s="124"/>
      <c r="L136" s="124"/>
      <c r="M136" s="51"/>
      <c r="N136" s="51"/>
      <c r="O136" s="159"/>
      <c r="P136" s="48"/>
      <c r="Q136" s="48"/>
      <c r="R136" s="48"/>
      <c r="S136" s="48"/>
      <c r="T136" s="48"/>
      <c r="U136" s="48"/>
      <c r="V136" s="48"/>
      <c r="W136" s="48"/>
      <c r="X136" s="1"/>
      <c r="Y136" s="1"/>
      <c r="Z136" s="1"/>
      <c r="AA136" s="1"/>
      <c r="AB136" s="1"/>
      <c r="AC136" s="1"/>
      <c r="AD136" s="1"/>
    </row>
    <row r="137" spans="1:37" x14ac:dyDescent="0.25">
      <c r="A137" s="48"/>
      <c r="B137" s="124"/>
      <c r="C137" s="124"/>
      <c r="D137" s="48"/>
      <c r="E137" s="48"/>
      <c r="F137" s="48"/>
      <c r="G137" s="161"/>
      <c r="H137" s="161"/>
      <c r="I137" s="161"/>
      <c r="J137" s="161"/>
      <c r="K137" s="124"/>
      <c r="L137" s="124"/>
      <c r="M137" s="51"/>
      <c r="N137" s="51"/>
      <c r="O137" s="159"/>
      <c r="P137" s="48"/>
      <c r="Q137" s="48"/>
      <c r="R137" s="48"/>
      <c r="S137" s="48"/>
      <c r="T137" s="48"/>
      <c r="U137" s="48"/>
      <c r="V137" s="48"/>
      <c r="W137" s="48"/>
      <c r="X137" s="1"/>
      <c r="Y137" s="1"/>
      <c r="Z137" s="1"/>
      <c r="AA137" s="1"/>
      <c r="AB137" s="1"/>
      <c r="AC137" s="1"/>
      <c r="AD137" s="1"/>
    </row>
    <row r="138" spans="1:37" x14ac:dyDescent="0.25">
      <c r="A138" s="48"/>
      <c r="B138" s="124"/>
      <c r="C138" s="124"/>
      <c r="D138" s="48"/>
      <c r="E138" s="48"/>
      <c r="F138" s="48"/>
      <c r="G138" s="161"/>
      <c r="H138" s="161"/>
      <c r="I138" s="161"/>
      <c r="J138" s="161"/>
      <c r="K138" s="124"/>
      <c r="L138" s="124"/>
      <c r="M138" s="51"/>
      <c r="N138" s="51"/>
      <c r="O138" s="170"/>
      <c r="P138" s="48"/>
      <c r="Q138" s="48"/>
      <c r="R138" s="48"/>
      <c r="S138" s="48"/>
      <c r="T138" s="48"/>
      <c r="U138" s="48"/>
      <c r="V138" s="48"/>
      <c r="W138" s="48"/>
      <c r="X138" s="1"/>
      <c r="Y138" s="1"/>
      <c r="Z138" s="1"/>
      <c r="AA138" s="1"/>
      <c r="AB138" s="1"/>
      <c r="AC138" s="1"/>
      <c r="AD138" s="1"/>
    </row>
    <row r="139" spans="1:37" x14ac:dyDescent="0.25">
      <c r="A139" s="48"/>
      <c r="B139" s="124"/>
      <c r="C139" s="124"/>
      <c r="D139" s="48"/>
      <c r="E139" s="48"/>
      <c r="F139" s="48"/>
      <c r="G139" s="161"/>
      <c r="H139" s="161"/>
      <c r="I139" s="161"/>
      <c r="J139" s="161"/>
      <c r="K139" s="124"/>
      <c r="L139" s="124"/>
      <c r="M139" s="51"/>
      <c r="N139" s="51"/>
      <c r="O139" s="170"/>
      <c r="P139" s="48"/>
      <c r="Q139" s="48"/>
      <c r="R139" s="48"/>
      <c r="S139" s="48"/>
      <c r="T139" s="48"/>
      <c r="U139" s="48"/>
      <c r="V139" s="48"/>
      <c r="W139" s="48"/>
      <c r="X139" s="1"/>
      <c r="Y139" s="1"/>
      <c r="Z139" s="1"/>
      <c r="AA139" s="1"/>
      <c r="AB139" s="1"/>
      <c r="AC139" s="1"/>
      <c r="AD139" s="1"/>
    </row>
    <row r="140" spans="1:37" x14ac:dyDescent="0.25">
      <c r="A140" s="48"/>
      <c r="B140" s="124"/>
      <c r="C140" s="124"/>
      <c r="D140" s="48"/>
      <c r="E140" s="48"/>
      <c r="F140" s="48"/>
      <c r="G140" s="161"/>
      <c r="H140" s="161"/>
      <c r="I140" s="161"/>
      <c r="J140" s="161"/>
      <c r="K140" s="124"/>
      <c r="L140" s="124"/>
      <c r="M140" s="51"/>
      <c r="N140" s="51"/>
      <c r="O140" s="170"/>
      <c r="P140" s="48"/>
      <c r="Q140" s="48"/>
      <c r="R140" s="48"/>
      <c r="S140" s="48"/>
      <c r="T140" s="48"/>
      <c r="U140" s="48"/>
      <c r="V140" s="48"/>
      <c r="W140" s="48"/>
      <c r="X140" s="1"/>
      <c r="Y140" s="1"/>
      <c r="Z140" s="1"/>
      <c r="AA140" s="1"/>
      <c r="AB140" s="1"/>
      <c r="AC140" s="1"/>
      <c r="AD140" s="1"/>
    </row>
    <row r="141" spans="1:37" x14ac:dyDescent="0.25">
      <c r="A141" s="48"/>
      <c r="B141" s="124"/>
      <c r="C141" s="124"/>
      <c r="D141" s="48"/>
      <c r="E141" s="48"/>
      <c r="F141" s="48"/>
      <c r="G141" s="161"/>
      <c r="H141" s="161"/>
      <c r="I141" s="161"/>
      <c r="J141" s="161"/>
      <c r="K141" s="124"/>
      <c r="L141" s="124"/>
      <c r="M141" s="51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1"/>
      <c r="Y141" s="1"/>
      <c r="Z141" s="1"/>
      <c r="AA141" s="1"/>
      <c r="AB141" s="1"/>
      <c r="AC141" s="1"/>
      <c r="AD141" s="1"/>
    </row>
    <row r="142" spans="1:37" x14ac:dyDescent="0.25">
      <c r="A142" s="48"/>
      <c r="B142" s="124"/>
      <c r="C142" s="124"/>
      <c r="D142" s="48"/>
      <c r="E142" s="48"/>
      <c r="F142" s="48"/>
      <c r="G142" s="161"/>
      <c r="H142" s="161"/>
      <c r="I142" s="161"/>
      <c r="J142" s="161"/>
      <c r="K142" s="124"/>
      <c r="L142" s="124"/>
      <c r="M142" s="51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1"/>
      <c r="Y142" s="1"/>
      <c r="Z142" s="1"/>
      <c r="AA142" s="1"/>
      <c r="AB142" s="1"/>
      <c r="AC142" s="1"/>
      <c r="AD142" s="1"/>
    </row>
    <row r="143" spans="1:37" x14ac:dyDescent="0.25">
      <c r="A143" s="48"/>
      <c r="B143" s="124"/>
      <c r="C143" s="124"/>
      <c r="D143" s="48"/>
      <c r="E143" s="48"/>
      <c r="F143" s="48"/>
      <c r="G143" s="161"/>
      <c r="H143" s="161"/>
      <c r="I143" s="161"/>
      <c r="J143" s="161"/>
      <c r="K143" s="124"/>
      <c r="L143" s="124"/>
      <c r="M143" s="51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1"/>
      <c r="Y143" s="1"/>
      <c r="Z143" s="1"/>
      <c r="AA143" s="1"/>
      <c r="AB143" s="1"/>
      <c r="AC143" s="1"/>
      <c r="AD143" s="1"/>
    </row>
    <row r="144" spans="1:37" x14ac:dyDescent="0.25">
      <c r="A144" s="48"/>
      <c r="B144" s="124"/>
      <c r="C144" s="124"/>
      <c r="D144" s="48"/>
      <c r="E144" s="48"/>
      <c r="F144" s="48"/>
      <c r="G144" s="161"/>
      <c r="H144" s="161"/>
      <c r="I144" s="161"/>
      <c r="J144" s="161"/>
      <c r="K144" s="124"/>
      <c r="L144" s="124"/>
      <c r="M144" s="51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1"/>
      <c r="Y144" s="1"/>
      <c r="Z144" s="1"/>
      <c r="AA144" s="1"/>
      <c r="AB144" s="1"/>
      <c r="AC144" s="1"/>
      <c r="AD144" s="1"/>
    </row>
    <row r="145" spans="1:37" x14ac:dyDescent="0.25">
      <c r="A145" s="48"/>
      <c r="B145" s="124"/>
      <c r="C145" s="124"/>
      <c r="D145" s="48"/>
      <c r="E145" s="48"/>
      <c r="F145" s="48"/>
      <c r="G145" s="161"/>
      <c r="H145" s="161"/>
      <c r="I145" s="161"/>
      <c r="J145" s="161"/>
      <c r="K145" s="124"/>
      <c r="L145" s="124"/>
      <c r="M145" s="51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1"/>
      <c r="Y145" s="1"/>
      <c r="Z145" s="1"/>
      <c r="AA145" s="1"/>
      <c r="AB145" s="1"/>
      <c r="AC145" s="1"/>
      <c r="AD145" s="1"/>
    </row>
    <row r="146" spans="1:37" x14ac:dyDescent="0.25">
      <c r="A146" s="48"/>
      <c r="B146" s="124"/>
      <c r="C146" s="124"/>
      <c r="D146" s="48"/>
      <c r="E146" s="48"/>
      <c r="F146" s="48"/>
      <c r="G146" s="161"/>
      <c r="H146" s="161"/>
      <c r="I146" s="161"/>
      <c r="J146" s="161"/>
      <c r="K146" s="124"/>
      <c r="L146" s="124"/>
      <c r="M146" s="51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1"/>
      <c r="Y146" s="1"/>
      <c r="Z146" s="1"/>
      <c r="AA146" s="1"/>
      <c r="AB146" s="1"/>
      <c r="AC146" s="1"/>
      <c r="AD146" s="1"/>
    </row>
    <row r="147" spans="1:37" x14ac:dyDescent="0.25">
      <c r="A147" s="48"/>
      <c r="B147" s="124"/>
      <c r="C147" s="124"/>
      <c r="D147" s="48"/>
      <c r="E147" s="48"/>
      <c r="F147" s="48"/>
      <c r="G147" s="161"/>
      <c r="H147" s="161"/>
      <c r="I147" s="161"/>
      <c r="J147" s="161"/>
      <c r="K147" s="124"/>
      <c r="L147" s="124"/>
      <c r="M147" s="51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1"/>
      <c r="Y147" s="1"/>
      <c r="Z147" s="1"/>
      <c r="AA147" s="1"/>
      <c r="AB147" s="1"/>
      <c r="AC147" s="1"/>
      <c r="AD147" s="1"/>
    </row>
    <row r="148" spans="1:37" x14ac:dyDescent="0.25">
      <c r="A148" s="48"/>
      <c r="B148" s="124"/>
      <c r="C148" s="124"/>
      <c r="D148" s="48"/>
      <c r="E148" s="48"/>
      <c r="F148" s="48"/>
      <c r="G148" s="161"/>
      <c r="H148" s="161"/>
      <c r="I148" s="161"/>
      <c r="J148" s="161"/>
      <c r="K148" s="124"/>
      <c r="L148" s="124"/>
      <c r="M148" s="51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1"/>
      <c r="Y148" s="1"/>
      <c r="Z148" s="1"/>
      <c r="AA148" s="1"/>
      <c r="AB148" s="1"/>
      <c r="AC148" s="1"/>
      <c r="AD148" s="1"/>
    </row>
    <row r="149" spans="1:37" x14ac:dyDescent="0.25">
      <c r="A149" s="48"/>
      <c r="B149" s="124"/>
      <c r="C149" s="124"/>
      <c r="D149" s="48"/>
      <c r="E149" s="48"/>
      <c r="F149" s="48"/>
      <c r="G149" s="161"/>
      <c r="H149" s="161"/>
      <c r="I149" s="161"/>
      <c r="J149" s="161"/>
      <c r="K149" s="124"/>
      <c r="L149" s="124"/>
      <c r="M149" s="51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"/>
      <c r="Y149" s="1"/>
      <c r="Z149" s="1"/>
      <c r="AA149" s="1"/>
      <c r="AB149" s="1"/>
      <c r="AC149" s="1"/>
      <c r="AD149" s="1"/>
    </row>
    <row r="150" spans="1:37" x14ac:dyDescent="0.25">
      <c r="A150" s="48"/>
      <c r="B150" s="124"/>
      <c r="C150" s="124"/>
      <c r="D150" s="48"/>
      <c r="E150" s="48"/>
      <c r="F150" s="48"/>
      <c r="G150" s="161"/>
      <c r="H150" s="161"/>
      <c r="I150" s="161"/>
      <c r="J150" s="161"/>
      <c r="K150" s="124"/>
      <c r="L150" s="124"/>
      <c r="M150" s="51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"/>
      <c r="Y150" s="1"/>
      <c r="Z150" s="1"/>
      <c r="AA150" s="1"/>
      <c r="AB150" s="1"/>
      <c r="AC150" s="1"/>
      <c r="AD150" s="1"/>
    </row>
    <row r="151" spans="1:37" x14ac:dyDescent="0.25">
      <c r="A151" s="48"/>
      <c r="B151" s="124"/>
      <c r="C151" s="124"/>
      <c r="D151" s="48"/>
      <c r="E151" s="48"/>
      <c r="F151" s="48"/>
      <c r="G151" s="161"/>
      <c r="H151" s="161"/>
      <c r="I151" s="161"/>
      <c r="J151" s="161"/>
      <c r="K151" s="124"/>
      <c r="L151" s="124"/>
      <c r="M151" s="51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"/>
      <c r="Y151" s="1"/>
      <c r="Z151" s="1"/>
      <c r="AA151" s="1"/>
      <c r="AB151" s="1"/>
      <c r="AC151" s="1"/>
      <c r="AD151" s="1"/>
    </row>
    <row r="152" spans="1:37" x14ac:dyDescent="0.25">
      <c r="A152" s="48"/>
      <c r="B152" s="124"/>
      <c r="C152" s="124"/>
      <c r="F152" s="48"/>
      <c r="G152" s="161"/>
      <c r="H152" s="161"/>
      <c r="I152" s="161"/>
      <c r="J152" s="161"/>
      <c r="K152" s="124"/>
      <c r="L152" s="124"/>
      <c r="M152" s="51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"/>
      <c r="Y152" s="1"/>
      <c r="Z152" s="1"/>
      <c r="AA152" s="1"/>
      <c r="AB152" s="1"/>
      <c r="AC152" s="1"/>
      <c r="AD152" s="1"/>
    </row>
    <row r="153" spans="1:37" x14ac:dyDescent="0.25">
      <c r="A153" s="48"/>
      <c r="B153" s="124"/>
      <c r="C153" s="124"/>
      <c r="F153" s="48"/>
      <c r="G153" s="161"/>
      <c r="H153" s="161"/>
      <c r="I153" s="161"/>
      <c r="J153" s="161"/>
      <c r="K153" s="124"/>
      <c r="L153" s="124"/>
      <c r="M153" s="51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"/>
      <c r="Y153" s="1"/>
      <c r="Z153" s="1"/>
      <c r="AA153" s="1"/>
      <c r="AB153" s="1"/>
      <c r="AC153" s="1"/>
      <c r="AD153" s="1"/>
    </row>
    <row r="154" spans="1:37" s="168" customFormat="1" x14ac:dyDescent="0.25">
      <c r="A154" s="48"/>
      <c r="B154" s="124"/>
      <c r="C154" s="124"/>
      <c r="D154" s="1"/>
      <c r="E154" s="1"/>
      <c r="F154" s="48"/>
      <c r="G154" s="161"/>
      <c r="H154" s="161"/>
      <c r="I154" s="161"/>
      <c r="J154" s="161"/>
      <c r="K154" s="124"/>
      <c r="L154" s="124"/>
      <c r="M154" s="51"/>
      <c r="AK154" s="174"/>
    </row>
    <row r="155" spans="1:37" s="168" customFormat="1" x14ac:dyDescent="0.25">
      <c r="A155" s="48"/>
      <c r="B155" s="124"/>
      <c r="C155" s="124"/>
      <c r="D155" s="1"/>
      <c r="E155" s="1"/>
      <c r="F155" s="48"/>
      <c r="G155" s="161"/>
      <c r="H155" s="161"/>
      <c r="I155" s="161"/>
      <c r="J155" s="161"/>
      <c r="K155" s="124"/>
      <c r="L155" s="124"/>
      <c r="M155" s="51"/>
      <c r="AK155" s="174"/>
    </row>
    <row r="156" spans="1:37" s="168" customFormat="1" x14ac:dyDescent="0.25">
      <c r="A156" s="48"/>
      <c r="B156" s="124"/>
      <c r="C156" s="124"/>
      <c r="D156" s="1"/>
      <c r="E156" s="1"/>
      <c r="F156" s="48"/>
      <c r="G156" s="161"/>
      <c r="H156" s="161"/>
      <c r="I156" s="161"/>
      <c r="J156" s="161"/>
      <c r="K156" s="124"/>
      <c r="L156" s="124"/>
      <c r="M156" s="51"/>
      <c r="AK156" s="174"/>
    </row>
    <row r="157" spans="1:37" s="168" customFormat="1" x14ac:dyDescent="0.25">
      <c r="A157" s="48"/>
      <c r="B157" s="124"/>
      <c r="C157" s="124"/>
      <c r="D157" s="1"/>
      <c r="E157" s="1"/>
      <c r="F157" s="48"/>
      <c r="G157" s="161"/>
      <c r="H157" s="161"/>
      <c r="I157" s="161"/>
      <c r="J157" s="161"/>
      <c r="K157" s="124"/>
      <c r="L157" s="124"/>
      <c r="M157" s="51"/>
      <c r="AK157" s="174"/>
    </row>
    <row r="158" spans="1:37" s="168" customFormat="1" x14ac:dyDescent="0.25">
      <c r="A158" s="48"/>
      <c r="B158" s="124"/>
      <c r="C158" s="124"/>
      <c r="D158" s="1"/>
      <c r="E158" s="1"/>
      <c r="F158" s="48"/>
      <c r="G158" s="161"/>
      <c r="H158" s="161"/>
      <c r="I158" s="161"/>
      <c r="J158" s="161"/>
      <c r="K158" s="124"/>
      <c r="L158" s="124"/>
      <c r="M158" s="51"/>
      <c r="AK158" s="174"/>
    </row>
    <row r="159" spans="1:37" s="168" customFormat="1" x14ac:dyDescent="0.25">
      <c r="A159" s="48"/>
      <c r="B159" s="124"/>
      <c r="C159" s="124"/>
      <c r="D159" s="1"/>
      <c r="E159" s="1"/>
      <c r="F159" s="48"/>
      <c r="G159" s="161"/>
      <c r="H159" s="161"/>
      <c r="I159" s="161"/>
      <c r="J159" s="161"/>
      <c r="K159" s="124"/>
      <c r="L159" s="124"/>
      <c r="M159" s="51"/>
      <c r="AK159" s="174"/>
    </row>
    <row r="160" spans="1:37" s="168" customFormat="1" x14ac:dyDescent="0.25">
      <c r="A160" s="48"/>
      <c r="B160" s="124"/>
      <c r="C160" s="124"/>
      <c r="D160" s="1"/>
      <c r="E160" s="1"/>
      <c r="F160" s="48"/>
      <c r="G160" s="161"/>
      <c r="H160" s="161"/>
      <c r="I160" s="161"/>
      <c r="J160" s="161"/>
      <c r="K160" s="124"/>
      <c r="L160" s="2"/>
      <c r="M160" s="51"/>
      <c r="AK160" s="174"/>
    </row>
    <row r="161" spans="1:37" s="168" customFormat="1" x14ac:dyDescent="0.25">
      <c r="A161" s="1"/>
      <c r="B161" s="124"/>
      <c r="C161" s="124"/>
      <c r="D161" s="1"/>
      <c r="E161" s="1"/>
      <c r="F161" s="48"/>
      <c r="G161" s="161"/>
      <c r="H161" s="161"/>
      <c r="I161" s="161"/>
      <c r="J161" s="161"/>
      <c r="K161" s="124"/>
      <c r="L161" s="2"/>
      <c r="M161" s="51"/>
      <c r="AK161" s="174"/>
    </row>
    <row r="162" spans="1:37" s="168" customFormat="1" x14ac:dyDescent="0.25">
      <c r="A162" s="1"/>
      <c r="B162" s="124"/>
      <c r="C162" s="124"/>
      <c r="D162" s="1"/>
      <c r="E162" s="1"/>
      <c r="F162" s="48"/>
      <c r="G162" s="161"/>
      <c r="H162" s="161"/>
      <c r="I162" s="161"/>
      <c r="J162" s="161"/>
      <c r="K162" s="124"/>
      <c r="L162" s="2"/>
      <c r="M162" s="51"/>
      <c r="AK162" s="174"/>
    </row>
    <row r="163" spans="1:37" s="168" customFormat="1" x14ac:dyDescent="0.25">
      <c r="A163" s="1"/>
      <c r="B163" s="124"/>
      <c r="C163" s="124"/>
      <c r="D163" s="1"/>
      <c r="E163" s="1"/>
      <c r="F163" s="48"/>
      <c r="G163" s="161"/>
      <c r="H163" s="161"/>
      <c r="I163" s="161"/>
      <c r="J163" s="161"/>
      <c r="K163" s="124"/>
      <c r="L163" s="2"/>
      <c r="M163" s="51"/>
      <c r="AK163" s="174"/>
    </row>
    <row r="164" spans="1:37" s="168" customFormat="1" x14ac:dyDescent="0.25">
      <c r="A164" s="1"/>
      <c r="B164" s="124"/>
      <c r="C164" s="124"/>
      <c r="D164" s="1"/>
      <c r="E164" s="1"/>
      <c r="F164" s="48"/>
      <c r="G164" s="161"/>
      <c r="H164" s="161"/>
      <c r="I164" s="161"/>
      <c r="J164" s="161"/>
      <c r="K164" s="124"/>
      <c r="L164" s="2"/>
      <c r="M164" s="51"/>
      <c r="AK164" s="174"/>
    </row>
    <row r="165" spans="1:37" s="168" customFormat="1" x14ac:dyDescent="0.25">
      <c r="A165" s="1"/>
      <c r="B165" s="124"/>
      <c r="C165" s="124"/>
      <c r="D165" s="1"/>
      <c r="E165" s="1"/>
      <c r="F165" s="48"/>
      <c r="G165" s="161"/>
      <c r="H165" s="161"/>
      <c r="I165" s="161"/>
      <c r="J165" s="161"/>
      <c r="K165" s="124"/>
      <c r="L165" s="2"/>
      <c r="M165" s="51"/>
      <c r="AK165" s="174"/>
    </row>
    <row r="166" spans="1:37" s="16" customFormat="1" x14ac:dyDescent="0.25">
      <c r="A166" s="1"/>
      <c r="B166" s="2"/>
      <c r="C166" s="2"/>
      <c r="D166" s="1"/>
      <c r="E166" s="1"/>
      <c r="F166" s="1"/>
      <c r="G166" s="68"/>
      <c r="H166" s="68"/>
      <c r="I166" s="68"/>
      <c r="J166" s="68"/>
      <c r="K166" s="2"/>
      <c r="L166" s="2"/>
      <c r="M166" s="3"/>
      <c r="X166" s="168"/>
      <c r="Y166" s="168"/>
      <c r="Z166" s="168"/>
      <c r="AA166" s="168"/>
      <c r="AB166" s="168"/>
      <c r="AC166" s="168"/>
      <c r="AD166" s="168"/>
      <c r="AK166" s="175"/>
    </row>
    <row r="167" spans="1:37" s="16" customFormat="1" x14ac:dyDescent="0.25">
      <c r="A167" s="1"/>
      <c r="B167" s="2"/>
      <c r="C167" s="2"/>
      <c r="D167" s="1"/>
      <c r="E167" s="1"/>
      <c r="F167" s="1"/>
      <c r="G167" s="68"/>
      <c r="H167" s="68"/>
      <c r="I167" s="68"/>
      <c r="J167" s="68"/>
      <c r="K167" s="2"/>
      <c r="L167" s="2"/>
      <c r="M167" s="3"/>
      <c r="N167" s="18"/>
      <c r="X167" s="168"/>
      <c r="Y167" s="168"/>
      <c r="Z167" s="168"/>
      <c r="AA167" s="168"/>
      <c r="AB167" s="168"/>
      <c r="AC167" s="168"/>
      <c r="AD167" s="168"/>
      <c r="AK167" s="175"/>
    </row>
    <row r="168" spans="1:37" s="16" customFormat="1" x14ac:dyDescent="0.25">
      <c r="A168" s="1"/>
      <c r="B168" s="2"/>
      <c r="C168" s="2"/>
      <c r="D168" s="1"/>
      <c r="E168" s="1"/>
      <c r="F168" s="1"/>
      <c r="G168" s="68"/>
      <c r="H168" s="68"/>
      <c r="I168" s="68"/>
      <c r="J168" s="68"/>
      <c r="K168" s="2"/>
      <c r="L168" s="2"/>
      <c r="M168" s="3"/>
      <c r="N168" s="18"/>
      <c r="X168" s="168"/>
      <c r="Y168" s="168"/>
      <c r="Z168" s="168"/>
      <c r="AA168" s="168"/>
      <c r="AB168" s="168"/>
      <c r="AC168" s="168"/>
      <c r="AD168" s="168"/>
      <c r="AK168" s="175"/>
    </row>
    <row r="169" spans="1:37" s="16" customFormat="1" x14ac:dyDescent="0.25">
      <c r="A169" s="1"/>
      <c r="B169" s="2"/>
      <c r="C169" s="2"/>
      <c r="D169" s="1"/>
      <c r="E169" s="1"/>
      <c r="F169" s="1"/>
      <c r="G169" s="68"/>
      <c r="H169" s="68"/>
      <c r="I169" s="68"/>
      <c r="J169" s="68"/>
      <c r="K169" s="2"/>
      <c r="L169" s="2"/>
      <c r="M169" s="3"/>
      <c r="N169" s="18"/>
      <c r="X169" s="168"/>
      <c r="Y169" s="168"/>
      <c r="Z169" s="168"/>
      <c r="AA169" s="168"/>
      <c r="AB169" s="168"/>
      <c r="AC169" s="168"/>
      <c r="AD169" s="168"/>
      <c r="AK169" s="175"/>
    </row>
    <row r="170" spans="1:37" s="16" customFormat="1" x14ac:dyDescent="0.25">
      <c r="A170" s="1"/>
      <c r="B170" s="2"/>
      <c r="C170" s="2"/>
      <c r="D170" s="1"/>
      <c r="E170" s="1"/>
      <c r="F170" s="1"/>
      <c r="G170" s="68"/>
      <c r="H170" s="68"/>
      <c r="I170" s="68"/>
      <c r="J170" s="68"/>
      <c r="K170" s="2"/>
      <c r="L170" s="2"/>
      <c r="M170" s="2"/>
      <c r="N170" s="1"/>
      <c r="X170" s="168"/>
      <c r="Y170" s="168"/>
      <c r="Z170" s="168"/>
      <c r="AA170" s="168"/>
      <c r="AB170" s="168"/>
      <c r="AC170" s="168"/>
      <c r="AD170" s="168"/>
      <c r="AK170" s="175"/>
    </row>
    <row r="171" spans="1:37" s="16" customFormat="1" x14ac:dyDescent="0.25">
      <c r="A171" s="1"/>
      <c r="B171" s="2"/>
      <c r="C171" s="2"/>
      <c r="D171" s="1"/>
      <c r="E171" s="1"/>
      <c r="F171" s="1"/>
      <c r="G171" s="68"/>
      <c r="H171" s="68"/>
      <c r="I171" s="68"/>
      <c r="J171" s="68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68"/>
      <c r="Y171" s="168"/>
      <c r="Z171" s="168"/>
      <c r="AA171" s="168"/>
      <c r="AB171" s="168"/>
      <c r="AC171" s="168"/>
      <c r="AD171" s="168"/>
      <c r="AK171" s="175"/>
    </row>
    <row r="172" spans="1:37" s="16" customFormat="1" x14ac:dyDescent="0.25">
      <c r="A172" s="1"/>
      <c r="B172" s="2"/>
      <c r="C172" s="2"/>
      <c r="D172" s="1"/>
      <c r="E172" s="1"/>
      <c r="F172" s="1"/>
      <c r="G172" s="68"/>
      <c r="H172" s="68"/>
      <c r="I172" s="68"/>
      <c r="J172" s="68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68"/>
      <c r="Y172" s="168"/>
      <c r="Z172" s="168"/>
      <c r="AA172" s="168"/>
      <c r="AB172" s="168"/>
      <c r="AC172" s="168"/>
      <c r="AD172" s="168"/>
      <c r="AK172" s="175"/>
    </row>
    <row r="173" spans="1:37" s="16" customFormat="1" x14ac:dyDescent="0.25">
      <c r="A173" s="1"/>
      <c r="B173" s="2"/>
      <c r="C173" s="2"/>
      <c r="D173" s="1"/>
      <c r="E173" s="1"/>
      <c r="F173" s="1"/>
      <c r="G173" s="68"/>
      <c r="H173" s="68"/>
      <c r="I173" s="68"/>
      <c r="J173" s="68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68"/>
      <c r="Y173" s="168"/>
      <c r="Z173" s="168"/>
      <c r="AA173" s="168"/>
      <c r="AB173" s="168"/>
      <c r="AC173" s="168"/>
      <c r="AD173" s="168"/>
      <c r="AK173" s="175"/>
    </row>
    <row r="174" spans="1:37" s="16" customFormat="1" x14ac:dyDescent="0.25">
      <c r="A174" s="1"/>
      <c r="B174" s="2"/>
      <c r="C174" s="2"/>
      <c r="D174" s="1"/>
      <c r="E174" s="1"/>
      <c r="F174" s="1"/>
      <c r="G174" s="68"/>
      <c r="H174" s="68"/>
      <c r="I174" s="68"/>
      <c r="J174" s="68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68"/>
      <c r="Y174" s="168"/>
      <c r="Z174" s="168"/>
      <c r="AA174" s="168"/>
      <c r="AB174" s="168"/>
      <c r="AC174" s="168"/>
      <c r="AD174" s="168"/>
      <c r="AK174" s="175"/>
    </row>
    <row r="175" spans="1:37" x14ac:dyDescent="0.25">
      <c r="X175" s="168"/>
      <c r="Y175" s="168"/>
      <c r="Z175" s="168"/>
      <c r="AA175" s="168"/>
    </row>
    <row r="179" spans="2:30" x14ac:dyDescent="0.25">
      <c r="B179" s="1"/>
      <c r="C179" s="1"/>
      <c r="G179" s="1"/>
      <c r="H179" s="1"/>
      <c r="I179" s="1"/>
      <c r="J179" s="1"/>
      <c r="K179" s="1"/>
      <c r="L179" s="1"/>
      <c r="M179" s="1"/>
      <c r="X179" s="1"/>
      <c r="Y179" s="1"/>
      <c r="Z179" s="1"/>
      <c r="AA179" s="1"/>
      <c r="AB179" s="1"/>
      <c r="AC179" s="1"/>
      <c r="AD179" s="1"/>
    </row>
    <row r="180" spans="2:30" x14ac:dyDescent="0.25">
      <c r="B180" s="1"/>
      <c r="C180" s="1"/>
      <c r="G180" s="1"/>
      <c r="H180" s="1"/>
      <c r="I180" s="1"/>
      <c r="J180" s="1"/>
      <c r="K180" s="1"/>
      <c r="L180" s="1"/>
      <c r="M180" s="1"/>
      <c r="X180" s="1"/>
      <c r="Y180" s="1"/>
      <c r="Z180" s="1"/>
      <c r="AA180" s="1"/>
      <c r="AB180" s="1"/>
      <c r="AC180" s="1"/>
      <c r="AD180" s="1"/>
    </row>
    <row r="181" spans="2:30" x14ac:dyDescent="0.25">
      <c r="B181" s="1"/>
      <c r="C181" s="1"/>
      <c r="G181" s="1"/>
      <c r="H181" s="1"/>
      <c r="I181" s="1"/>
      <c r="J181" s="1"/>
      <c r="K181" s="1"/>
      <c r="L181" s="1"/>
      <c r="M181" s="1"/>
      <c r="X181" s="1"/>
      <c r="Y181" s="1"/>
      <c r="Z181" s="1"/>
      <c r="AA181" s="1"/>
      <c r="AB181" s="1"/>
      <c r="AC181" s="1"/>
      <c r="AD181" s="1"/>
    </row>
    <row r="182" spans="2:30" x14ac:dyDescent="0.25">
      <c r="B182" s="1"/>
      <c r="C182" s="1"/>
      <c r="G182" s="1"/>
      <c r="H182" s="1"/>
      <c r="I182" s="1"/>
      <c r="J182" s="1"/>
      <c r="K182" s="1"/>
      <c r="L182" s="1"/>
      <c r="M182" s="1"/>
      <c r="X182" s="1"/>
      <c r="Y182" s="1"/>
      <c r="Z182" s="1"/>
      <c r="AA182" s="1"/>
      <c r="AB182" s="1"/>
      <c r="AC182" s="1"/>
      <c r="AD182" s="1"/>
    </row>
    <row r="183" spans="2:30" x14ac:dyDescent="0.25">
      <c r="B183" s="1"/>
      <c r="C183" s="1"/>
      <c r="G183" s="1"/>
      <c r="H183" s="1"/>
      <c r="I183" s="1"/>
      <c r="J183" s="1"/>
      <c r="K183" s="1"/>
      <c r="L183" s="1"/>
      <c r="M183" s="1"/>
      <c r="X183" s="1"/>
      <c r="Y183" s="1"/>
      <c r="Z183" s="1"/>
      <c r="AA183" s="1"/>
      <c r="AB183" s="1"/>
      <c r="AC183" s="1"/>
      <c r="AD183" s="1"/>
    </row>
    <row r="184" spans="2:30" x14ac:dyDescent="0.25">
      <c r="B184" s="1"/>
      <c r="C184" s="1"/>
      <c r="G184" s="1"/>
      <c r="H184" s="1"/>
      <c r="I184" s="1"/>
      <c r="J184" s="1"/>
      <c r="K184" s="1"/>
      <c r="L184" s="1"/>
      <c r="M184" s="1"/>
      <c r="X184" s="1"/>
      <c r="Y184" s="1"/>
      <c r="Z184" s="1"/>
      <c r="AA184" s="1"/>
      <c r="AB184" s="1"/>
      <c r="AC184" s="1"/>
      <c r="AD184" s="1"/>
    </row>
    <row r="185" spans="2:30" x14ac:dyDescent="0.25">
      <c r="B185" s="1"/>
      <c r="C185" s="1"/>
      <c r="G185" s="1"/>
      <c r="H185" s="1"/>
      <c r="I185" s="1"/>
      <c r="J185" s="1"/>
      <c r="K185" s="1"/>
      <c r="L185" s="1"/>
      <c r="M185" s="1"/>
      <c r="X185" s="1"/>
      <c r="Y185" s="1"/>
      <c r="Z185" s="1"/>
      <c r="AA185" s="1"/>
      <c r="AB185" s="1"/>
      <c r="AC185" s="1"/>
      <c r="AD185" s="1"/>
    </row>
    <row r="186" spans="2:30" x14ac:dyDescent="0.25">
      <c r="B186" s="1"/>
      <c r="C186" s="1"/>
      <c r="G186" s="1"/>
      <c r="H186" s="1"/>
      <c r="I186" s="1"/>
      <c r="J186" s="1"/>
      <c r="K186" s="1"/>
      <c r="L186" s="1"/>
      <c r="M186" s="1"/>
      <c r="X186" s="1"/>
      <c r="Y186" s="1"/>
      <c r="Z186" s="1"/>
      <c r="AA186" s="1"/>
      <c r="AB186" s="1"/>
      <c r="AC186" s="1"/>
      <c r="AD186" s="1"/>
    </row>
    <row r="187" spans="2:30" x14ac:dyDescent="0.25">
      <c r="B187" s="1"/>
      <c r="C187" s="1"/>
      <c r="G187" s="1"/>
      <c r="H187" s="1"/>
      <c r="I187" s="1"/>
      <c r="J187" s="1"/>
      <c r="K187" s="1"/>
      <c r="L187" s="1"/>
      <c r="M187" s="1"/>
      <c r="X187" s="1"/>
      <c r="Y187" s="1"/>
      <c r="Z187" s="1"/>
      <c r="AA187" s="1"/>
      <c r="AB187" s="1"/>
      <c r="AC187" s="1"/>
      <c r="AD187" s="1"/>
    </row>
    <row r="188" spans="2:30" x14ac:dyDescent="0.25">
      <c r="B188" s="1"/>
      <c r="C188" s="1"/>
      <c r="G188" s="1"/>
      <c r="H188" s="1"/>
      <c r="I188" s="1"/>
      <c r="J188" s="1"/>
      <c r="K188" s="1"/>
      <c r="L188" s="1"/>
      <c r="M188" s="1"/>
      <c r="X188" s="1"/>
      <c r="Y188" s="1"/>
      <c r="Z188" s="1"/>
      <c r="AA188" s="1"/>
      <c r="AB188" s="1"/>
      <c r="AC188" s="1"/>
      <c r="AD188" s="1"/>
    </row>
    <row r="189" spans="2:30" x14ac:dyDescent="0.25">
      <c r="B189" s="1"/>
      <c r="C189" s="1"/>
      <c r="G189" s="1"/>
      <c r="H189" s="1"/>
      <c r="I189" s="1"/>
      <c r="J189" s="1"/>
      <c r="K189" s="1"/>
      <c r="L189" s="1"/>
      <c r="M189" s="1"/>
      <c r="X189" s="1"/>
      <c r="Y189" s="1"/>
      <c r="Z189" s="1"/>
      <c r="AA189" s="1"/>
      <c r="AB189" s="1"/>
      <c r="AC189" s="1"/>
      <c r="AD189" s="1"/>
    </row>
    <row r="190" spans="2:30" x14ac:dyDescent="0.25">
      <c r="B190" s="1"/>
      <c r="C190" s="1"/>
      <c r="G190" s="1"/>
      <c r="H190" s="1"/>
      <c r="I190" s="1"/>
      <c r="J190" s="1"/>
      <c r="K190" s="1"/>
      <c r="L190" s="1"/>
      <c r="M190" s="1"/>
      <c r="X190" s="1"/>
      <c r="Y190" s="1"/>
      <c r="Z190" s="1"/>
      <c r="AA190" s="1"/>
      <c r="AB190" s="1"/>
      <c r="AC190" s="1"/>
      <c r="AD190" s="1"/>
    </row>
    <row r="191" spans="2:30" x14ac:dyDescent="0.25">
      <c r="B191" s="1"/>
      <c r="C191" s="1"/>
      <c r="G191" s="1"/>
      <c r="H191" s="1"/>
      <c r="I191" s="1"/>
      <c r="J191" s="1"/>
      <c r="K191" s="1"/>
      <c r="L191" s="1"/>
      <c r="M191" s="1"/>
      <c r="X191" s="1"/>
      <c r="Y191" s="1"/>
      <c r="Z191" s="1"/>
      <c r="AA191" s="1"/>
      <c r="AB191" s="1"/>
      <c r="AC191" s="1"/>
      <c r="AD191" s="1"/>
    </row>
    <row r="192" spans="2:30" x14ac:dyDescent="0.25">
      <c r="B192" s="1"/>
      <c r="C192" s="1"/>
      <c r="G192" s="1"/>
      <c r="H192" s="1"/>
      <c r="I192" s="1"/>
      <c r="J192" s="1"/>
      <c r="K192" s="1"/>
      <c r="L192" s="1"/>
      <c r="M192" s="1"/>
      <c r="X192" s="1"/>
      <c r="Y192" s="1"/>
      <c r="Z192" s="1"/>
      <c r="AA192" s="1"/>
      <c r="AB192" s="1"/>
      <c r="AC192" s="1"/>
      <c r="AD192" s="1"/>
    </row>
    <row r="193" spans="2:30" x14ac:dyDescent="0.25">
      <c r="B193" s="1"/>
      <c r="C193" s="1"/>
      <c r="G193" s="1"/>
      <c r="H193" s="1"/>
      <c r="I193" s="1"/>
      <c r="J193" s="1"/>
      <c r="K193" s="1"/>
      <c r="L193" s="1"/>
      <c r="M193" s="1"/>
      <c r="X193" s="1"/>
      <c r="Y193" s="1"/>
      <c r="Z193" s="1"/>
      <c r="AA193" s="1"/>
      <c r="AB193" s="1"/>
      <c r="AC193" s="1"/>
      <c r="AD193" s="1"/>
    </row>
    <row r="194" spans="2:30" x14ac:dyDescent="0.25">
      <c r="B194" s="1"/>
      <c r="C194" s="1"/>
      <c r="G194" s="1"/>
      <c r="H194" s="1"/>
      <c r="I194" s="1"/>
      <c r="J194" s="1"/>
      <c r="K194" s="1"/>
      <c r="L194" s="1"/>
      <c r="M194" s="1"/>
      <c r="X194" s="1"/>
      <c r="Y194" s="1"/>
      <c r="Z194" s="1"/>
      <c r="AA194" s="1"/>
      <c r="AB194" s="1"/>
      <c r="AC194" s="1"/>
      <c r="AD194" s="1"/>
    </row>
    <row r="195" spans="2:30" x14ac:dyDescent="0.25">
      <c r="B195" s="1"/>
      <c r="C195" s="1"/>
      <c r="G195" s="1"/>
      <c r="H195" s="1"/>
      <c r="I195" s="1"/>
      <c r="J195" s="1"/>
      <c r="K195" s="1"/>
      <c r="L195" s="1"/>
      <c r="M195" s="1"/>
      <c r="X195" s="1"/>
      <c r="Y195" s="1"/>
      <c r="Z195" s="1"/>
      <c r="AA195" s="1"/>
      <c r="AB195" s="1"/>
      <c r="AC195" s="1"/>
      <c r="AD195" s="1"/>
    </row>
    <row r="196" spans="2:30" x14ac:dyDescent="0.25">
      <c r="B196" s="1"/>
      <c r="C196" s="1"/>
      <c r="G196" s="1"/>
      <c r="H196" s="1"/>
      <c r="I196" s="1"/>
      <c r="J196" s="1"/>
      <c r="K196" s="1"/>
      <c r="L196" s="1"/>
      <c r="M196" s="1"/>
      <c r="X196" s="1"/>
      <c r="Y196" s="1"/>
      <c r="Z196" s="1"/>
      <c r="AA196" s="1"/>
      <c r="AB196" s="1"/>
      <c r="AC196" s="1"/>
      <c r="AD196" s="1"/>
    </row>
    <row r="197" spans="2:30" x14ac:dyDescent="0.25">
      <c r="B197" s="1"/>
      <c r="C197" s="1"/>
      <c r="G197" s="1"/>
      <c r="H197" s="1"/>
      <c r="I197" s="1"/>
      <c r="J197" s="1"/>
      <c r="K197" s="1"/>
      <c r="L197" s="1"/>
      <c r="M197" s="1"/>
      <c r="X197" s="1"/>
      <c r="Y197" s="1"/>
      <c r="Z197" s="1"/>
      <c r="AA197" s="1"/>
      <c r="AB197" s="1"/>
      <c r="AC197" s="1"/>
      <c r="AD197" s="1"/>
    </row>
    <row r="198" spans="2:30" x14ac:dyDescent="0.25">
      <c r="B198" s="1"/>
      <c r="C198" s="1"/>
      <c r="G198" s="1"/>
      <c r="H198" s="1"/>
      <c r="I198" s="1"/>
      <c r="J198" s="1"/>
      <c r="K198" s="1"/>
      <c r="L198" s="1"/>
      <c r="M198" s="1"/>
      <c r="X198" s="1"/>
      <c r="Y198" s="1"/>
      <c r="Z198" s="1"/>
      <c r="AA198" s="1"/>
      <c r="AB198" s="1"/>
      <c r="AC198" s="1"/>
      <c r="AD198" s="1"/>
    </row>
    <row r="199" spans="2:30" x14ac:dyDescent="0.25">
      <c r="B199" s="1"/>
      <c r="C199" s="1"/>
      <c r="G199" s="1"/>
      <c r="H199" s="1"/>
      <c r="I199" s="1"/>
      <c r="J199" s="1"/>
      <c r="K199" s="1"/>
      <c r="L199" s="1"/>
      <c r="M199" s="1"/>
      <c r="X199" s="1"/>
      <c r="Y199" s="1"/>
      <c r="Z199" s="1"/>
      <c r="AA199" s="1"/>
      <c r="AB199" s="1"/>
      <c r="AC199" s="1"/>
      <c r="AD199" s="1"/>
    </row>
    <row r="200" spans="2:30" x14ac:dyDescent="0.25">
      <c r="B200" s="1"/>
      <c r="C200" s="1"/>
      <c r="G200" s="1"/>
      <c r="H200" s="1"/>
      <c r="I200" s="1"/>
      <c r="J200" s="1"/>
      <c r="K200" s="1"/>
      <c r="L200" s="1"/>
      <c r="M200" s="1"/>
      <c r="X200" s="1"/>
      <c r="Y200" s="1"/>
      <c r="Z200" s="1"/>
      <c r="AA200" s="1"/>
      <c r="AB200" s="1"/>
      <c r="AC200" s="1"/>
      <c r="AD200" s="1"/>
    </row>
    <row r="201" spans="2:30" x14ac:dyDescent="0.25">
      <c r="B201" s="1"/>
      <c r="C201" s="1"/>
      <c r="G201" s="1"/>
      <c r="H201" s="1"/>
      <c r="I201" s="1"/>
      <c r="J201" s="1"/>
      <c r="K201" s="1"/>
      <c r="L201" s="1"/>
      <c r="M201" s="1"/>
      <c r="X201" s="1"/>
      <c r="Y201" s="1"/>
      <c r="Z201" s="1"/>
      <c r="AA201" s="1"/>
      <c r="AB201" s="1"/>
      <c r="AC201" s="1"/>
      <c r="AD201" s="1"/>
    </row>
    <row r="202" spans="2:30" x14ac:dyDescent="0.25">
      <c r="B202" s="1"/>
      <c r="C202" s="1"/>
      <c r="G202" s="1"/>
      <c r="H202" s="1"/>
      <c r="I202" s="1"/>
      <c r="J202" s="1"/>
      <c r="K202" s="1"/>
      <c r="L202" s="1"/>
      <c r="M202" s="1"/>
      <c r="X202" s="1"/>
      <c r="Y202" s="1"/>
      <c r="Z202" s="1"/>
      <c r="AA202" s="1"/>
      <c r="AB202" s="1"/>
      <c r="AC202" s="1"/>
      <c r="AD202" s="1"/>
    </row>
    <row r="203" spans="2:30" x14ac:dyDescent="0.25">
      <c r="B203" s="1"/>
      <c r="C203" s="1"/>
      <c r="G203" s="1"/>
      <c r="H203" s="1"/>
      <c r="I203" s="1"/>
      <c r="J203" s="1"/>
      <c r="K203" s="1"/>
      <c r="L203" s="1"/>
      <c r="M203" s="1"/>
      <c r="X203" s="1"/>
      <c r="Y203" s="1"/>
      <c r="Z203" s="1"/>
      <c r="AA203" s="1"/>
      <c r="AB203" s="1"/>
      <c r="AC203" s="1"/>
      <c r="AD203" s="1"/>
    </row>
    <row r="204" spans="2:30" x14ac:dyDescent="0.25">
      <c r="B204" s="1"/>
      <c r="C204" s="1"/>
      <c r="G204" s="1"/>
      <c r="H204" s="1"/>
      <c r="I204" s="1"/>
      <c r="J204" s="1"/>
      <c r="K204" s="1"/>
      <c r="L204" s="1"/>
      <c r="M204" s="1"/>
      <c r="X204" s="1"/>
      <c r="Y204" s="1"/>
      <c r="Z204" s="1"/>
      <c r="AA204" s="1"/>
      <c r="AB204" s="1"/>
      <c r="AC204" s="1"/>
      <c r="AD204" s="1"/>
    </row>
    <row r="205" spans="2:30" x14ac:dyDescent="0.25">
      <c r="B205" s="1"/>
      <c r="C205" s="1"/>
      <c r="G205" s="1"/>
      <c r="H205" s="1"/>
      <c r="I205" s="1"/>
      <c r="J205" s="1"/>
      <c r="K205" s="1"/>
      <c r="L205" s="1"/>
      <c r="M205" s="1"/>
      <c r="X205" s="1"/>
      <c r="Y205" s="1"/>
      <c r="Z205" s="1"/>
      <c r="AA205" s="1"/>
      <c r="AB205" s="1"/>
      <c r="AC205" s="1"/>
      <c r="AD205" s="1"/>
    </row>
    <row r="206" spans="2:30" x14ac:dyDescent="0.25">
      <c r="B206" s="1"/>
      <c r="C206" s="1"/>
      <c r="G206" s="1"/>
      <c r="H206" s="1"/>
      <c r="I206" s="1"/>
      <c r="J206" s="1"/>
      <c r="K206" s="1"/>
      <c r="L206" s="1"/>
      <c r="M206" s="1"/>
      <c r="X206" s="1"/>
      <c r="Y206" s="1"/>
      <c r="Z206" s="1"/>
      <c r="AA206" s="1"/>
      <c r="AB206" s="1"/>
      <c r="AC206" s="1"/>
      <c r="AD206" s="1"/>
    </row>
    <row r="207" spans="2:30" x14ac:dyDescent="0.25">
      <c r="B207" s="1"/>
      <c r="C207" s="1"/>
      <c r="G207" s="1"/>
      <c r="H207" s="1"/>
      <c r="I207" s="1"/>
      <c r="J207" s="1"/>
      <c r="K207" s="1"/>
      <c r="L207" s="1"/>
      <c r="M207" s="1"/>
      <c r="X207" s="1"/>
      <c r="Y207" s="1"/>
      <c r="Z207" s="1"/>
      <c r="AA207" s="1"/>
      <c r="AB207" s="1"/>
      <c r="AC207" s="1"/>
      <c r="AD207" s="1"/>
    </row>
    <row r="208" spans="2:30" x14ac:dyDescent="0.25">
      <c r="B208" s="1"/>
      <c r="C208" s="1"/>
      <c r="G208" s="1"/>
      <c r="H208" s="1"/>
      <c r="I208" s="1"/>
      <c r="J208" s="1"/>
      <c r="K208" s="1"/>
      <c r="L208" s="1"/>
      <c r="M208" s="1"/>
      <c r="X208" s="1"/>
      <c r="Y208" s="1"/>
      <c r="Z208" s="1"/>
      <c r="AA208" s="1"/>
      <c r="AB208" s="1"/>
      <c r="AC208" s="1"/>
      <c r="AD208" s="1"/>
    </row>
    <row r="209" spans="2:30" x14ac:dyDescent="0.25">
      <c r="B209" s="1"/>
      <c r="C209" s="1"/>
      <c r="G209" s="1"/>
      <c r="H209" s="1"/>
      <c r="I209" s="1"/>
      <c r="J209" s="1"/>
      <c r="K209" s="1"/>
      <c r="L209" s="1"/>
      <c r="M209" s="1"/>
      <c r="X209" s="1"/>
      <c r="Y209" s="1"/>
      <c r="Z209" s="1"/>
      <c r="AA209" s="1"/>
      <c r="AB209" s="1"/>
      <c r="AC209" s="1"/>
      <c r="AD209" s="1"/>
    </row>
    <row r="210" spans="2:30" x14ac:dyDescent="0.25">
      <c r="B210" s="1"/>
      <c r="C210" s="1"/>
      <c r="G210" s="1"/>
      <c r="H210" s="1"/>
      <c r="I210" s="1"/>
      <c r="J210" s="1"/>
      <c r="K210" s="1"/>
      <c r="L210" s="1"/>
      <c r="M210" s="1"/>
      <c r="X210" s="1"/>
      <c r="Y210" s="1"/>
      <c r="Z210" s="1"/>
      <c r="AA210" s="1"/>
      <c r="AB210" s="1"/>
      <c r="AC210" s="1"/>
      <c r="AD210" s="1"/>
    </row>
    <row r="211" spans="2:30" x14ac:dyDescent="0.25">
      <c r="B211" s="1"/>
      <c r="C211" s="1"/>
      <c r="G211" s="1"/>
      <c r="H211" s="1"/>
      <c r="I211" s="1"/>
      <c r="J211" s="1"/>
      <c r="K211" s="1"/>
      <c r="L211" s="1"/>
      <c r="M211" s="1"/>
      <c r="X211" s="1"/>
      <c r="Y211" s="1"/>
      <c r="Z211" s="1"/>
      <c r="AA211" s="1"/>
      <c r="AB211" s="1"/>
      <c r="AC211" s="1"/>
      <c r="AD211" s="1"/>
    </row>
    <row r="212" spans="2:30" x14ac:dyDescent="0.25">
      <c r="B212" s="1"/>
      <c r="C212" s="1"/>
      <c r="G212" s="1"/>
      <c r="H212" s="1"/>
      <c r="I212" s="1"/>
      <c r="J212" s="1"/>
      <c r="K212" s="1"/>
      <c r="L212" s="1"/>
      <c r="M212" s="1"/>
      <c r="X212" s="1"/>
      <c r="Y212" s="1"/>
      <c r="Z212" s="1"/>
      <c r="AA212" s="1"/>
      <c r="AB212" s="1"/>
      <c r="AC212" s="1"/>
      <c r="AD212" s="1"/>
    </row>
    <row r="213" spans="2:30" x14ac:dyDescent="0.25">
      <c r="B213" s="1"/>
      <c r="C213" s="1"/>
      <c r="G213" s="1"/>
      <c r="H213" s="1"/>
      <c r="I213" s="1"/>
      <c r="J213" s="1"/>
      <c r="K213" s="1"/>
      <c r="L213" s="1"/>
      <c r="M213" s="1"/>
      <c r="X213" s="1"/>
      <c r="Y213" s="1"/>
      <c r="Z213" s="1"/>
      <c r="AA213" s="1"/>
      <c r="AB213" s="1"/>
      <c r="AC213" s="1"/>
      <c r="AD213" s="1"/>
    </row>
    <row r="214" spans="2:30" x14ac:dyDescent="0.25">
      <c r="B214" s="1"/>
      <c r="C214" s="1"/>
      <c r="G214" s="1"/>
      <c r="H214" s="1"/>
      <c r="I214" s="1"/>
      <c r="J214" s="1"/>
      <c r="K214" s="1"/>
      <c r="L214" s="1"/>
      <c r="M214" s="1"/>
      <c r="X214" s="1"/>
      <c r="Y214" s="1"/>
      <c r="Z214" s="1"/>
      <c r="AA214" s="1"/>
      <c r="AB214" s="1"/>
      <c r="AC214" s="1"/>
      <c r="AD214" s="1"/>
    </row>
    <row r="215" spans="2:30" x14ac:dyDescent="0.25">
      <c r="B215" s="1"/>
      <c r="C215" s="1"/>
      <c r="G215" s="1"/>
      <c r="H215" s="1"/>
      <c r="I215" s="1"/>
      <c r="J215" s="1"/>
      <c r="K215" s="1"/>
      <c r="L215" s="1"/>
      <c r="M215" s="1"/>
      <c r="X215" s="1"/>
      <c r="Y215" s="1"/>
      <c r="Z215" s="1"/>
      <c r="AA215" s="1"/>
      <c r="AB215" s="1"/>
      <c r="AC215" s="1"/>
      <c r="AD215" s="1"/>
    </row>
    <row r="216" spans="2:30" x14ac:dyDescent="0.25">
      <c r="B216" s="1"/>
      <c r="C216" s="1"/>
      <c r="G216" s="1"/>
      <c r="H216" s="1"/>
      <c r="I216" s="1"/>
      <c r="J216" s="1"/>
      <c r="K216" s="1"/>
      <c r="L216" s="1"/>
      <c r="M216" s="1"/>
      <c r="X216" s="1"/>
      <c r="Y216" s="1"/>
      <c r="Z216" s="1"/>
      <c r="AA216" s="1"/>
      <c r="AB216" s="1"/>
      <c r="AC216" s="1"/>
      <c r="AD216" s="1"/>
    </row>
    <row r="217" spans="2:30" x14ac:dyDescent="0.25">
      <c r="B217" s="1"/>
      <c r="C217" s="1"/>
      <c r="G217" s="1"/>
      <c r="H217" s="1"/>
      <c r="I217" s="1"/>
      <c r="J217" s="1"/>
      <c r="K217" s="1"/>
      <c r="L217" s="1"/>
      <c r="M217" s="1"/>
      <c r="X217" s="1"/>
      <c r="Y217" s="1"/>
      <c r="Z217" s="1"/>
      <c r="AA217" s="1"/>
      <c r="AB217" s="1"/>
      <c r="AC217" s="1"/>
      <c r="AD217" s="1"/>
    </row>
    <row r="218" spans="2:30" x14ac:dyDescent="0.25">
      <c r="B218" s="1"/>
      <c r="C218" s="1"/>
      <c r="G218" s="1"/>
      <c r="H218" s="1"/>
      <c r="I218" s="1"/>
      <c r="J218" s="1"/>
      <c r="K218" s="1"/>
      <c r="L218" s="1"/>
      <c r="M218" s="1"/>
      <c r="X218" s="1"/>
      <c r="Y218" s="1"/>
      <c r="Z218" s="1"/>
      <c r="AA218" s="1"/>
      <c r="AB218" s="1"/>
      <c r="AC218" s="1"/>
      <c r="AD218" s="1"/>
    </row>
    <row r="219" spans="2:30" x14ac:dyDescent="0.25">
      <c r="B219" s="1"/>
      <c r="C219" s="1"/>
      <c r="G219" s="1"/>
      <c r="H219" s="1"/>
      <c r="I219" s="1"/>
      <c r="J219" s="1"/>
      <c r="K219" s="1"/>
      <c r="L219" s="1"/>
      <c r="M219" s="1"/>
      <c r="X219" s="1"/>
      <c r="Y219" s="1"/>
      <c r="Z219" s="1"/>
      <c r="AA219" s="1"/>
      <c r="AB219" s="1"/>
      <c r="AC219" s="1"/>
      <c r="AD219" s="1"/>
    </row>
    <row r="220" spans="2:30" x14ac:dyDescent="0.25">
      <c r="B220" s="1"/>
      <c r="C220" s="1"/>
      <c r="G220" s="1"/>
      <c r="H220" s="1"/>
      <c r="I220" s="1"/>
      <c r="J220" s="1"/>
      <c r="K220" s="1"/>
      <c r="L220" s="1"/>
      <c r="M220" s="1"/>
      <c r="X220" s="1"/>
      <c r="Y220" s="1"/>
      <c r="Z220" s="1"/>
      <c r="AA220" s="1"/>
      <c r="AB220" s="1"/>
      <c r="AC220" s="1"/>
      <c r="AD220" s="1"/>
    </row>
    <row r="221" spans="2:30" x14ac:dyDescent="0.25">
      <c r="B221" s="1"/>
      <c r="C221" s="1"/>
      <c r="G221" s="1"/>
      <c r="H221" s="1"/>
      <c r="I221" s="1"/>
      <c r="J221" s="1"/>
      <c r="K221" s="1"/>
      <c r="L221" s="1"/>
      <c r="M221" s="1"/>
      <c r="X221" s="1"/>
      <c r="Y221" s="1"/>
      <c r="Z221" s="1"/>
      <c r="AA221" s="1"/>
      <c r="AB221" s="1"/>
      <c r="AC221" s="1"/>
      <c r="AD221" s="1"/>
    </row>
    <row r="222" spans="2:30" x14ac:dyDescent="0.25">
      <c r="B222" s="1"/>
      <c r="C222" s="1"/>
      <c r="G222" s="1"/>
      <c r="H222" s="1"/>
      <c r="I222" s="1"/>
      <c r="J222" s="1"/>
      <c r="K222" s="1"/>
      <c r="L222" s="1"/>
      <c r="M222" s="1"/>
      <c r="X222" s="1"/>
      <c r="Y222" s="1"/>
      <c r="Z222" s="1"/>
      <c r="AA222" s="1"/>
      <c r="AB222" s="1"/>
      <c r="AC222" s="1"/>
      <c r="AD222" s="1"/>
    </row>
    <row r="223" spans="2:30" x14ac:dyDescent="0.25">
      <c r="B223" s="1"/>
      <c r="C223" s="1"/>
      <c r="G223" s="1"/>
      <c r="H223" s="1"/>
      <c r="I223" s="1"/>
      <c r="J223" s="1"/>
      <c r="K223" s="1"/>
      <c r="L223" s="1"/>
      <c r="M223" s="1"/>
      <c r="X223" s="1"/>
      <c r="Y223" s="1"/>
      <c r="Z223" s="1"/>
      <c r="AA223" s="1"/>
      <c r="AB223" s="1"/>
      <c r="AC223" s="1"/>
      <c r="AD223" s="1"/>
    </row>
    <row r="224" spans="2:30" x14ac:dyDescent="0.25">
      <c r="B224" s="1"/>
      <c r="C224" s="1"/>
      <c r="G224" s="1"/>
      <c r="H224" s="1"/>
      <c r="I224" s="1"/>
      <c r="J224" s="1"/>
      <c r="K224" s="1"/>
      <c r="L224" s="1"/>
      <c r="M224" s="1"/>
      <c r="X224" s="1"/>
      <c r="Y224" s="1"/>
      <c r="Z224" s="1"/>
      <c r="AA224" s="1"/>
      <c r="AB224" s="1"/>
      <c r="AC224" s="1"/>
      <c r="AD224" s="1"/>
    </row>
    <row r="225" spans="2:30" x14ac:dyDescent="0.25">
      <c r="B225" s="1"/>
      <c r="C225" s="1"/>
      <c r="G225" s="1"/>
      <c r="H225" s="1"/>
      <c r="I225" s="1"/>
      <c r="J225" s="1"/>
      <c r="K225" s="1"/>
      <c r="L225" s="1"/>
      <c r="M225" s="1"/>
      <c r="X225" s="1"/>
      <c r="Y225" s="1"/>
      <c r="Z225" s="1"/>
      <c r="AA225" s="1"/>
      <c r="AB225" s="1"/>
      <c r="AC225" s="1"/>
      <c r="AD225" s="1"/>
    </row>
    <row r="226" spans="2:30" x14ac:dyDescent="0.25">
      <c r="B226" s="1"/>
      <c r="C226" s="1"/>
      <c r="G226" s="1"/>
      <c r="H226" s="1"/>
      <c r="I226" s="1"/>
      <c r="J226" s="1"/>
      <c r="K226" s="1"/>
      <c r="L226" s="1"/>
      <c r="M226" s="1"/>
      <c r="X226" s="1"/>
      <c r="Y226" s="1"/>
      <c r="Z226" s="1"/>
      <c r="AA226" s="1"/>
      <c r="AB226" s="1"/>
      <c r="AC226" s="1"/>
      <c r="AD226" s="1"/>
    </row>
    <row r="227" spans="2:30" x14ac:dyDescent="0.25">
      <c r="B227" s="1"/>
      <c r="C227" s="1"/>
      <c r="G227" s="1"/>
      <c r="H227" s="1"/>
      <c r="I227" s="1"/>
      <c r="J227" s="1"/>
      <c r="K227" s="1"/>
      <c r="L227" s="1"/>
      <c r="M227" s="1"/>
      <c r="X227" s="1"/>
      <c r="Y227" s="1"/>
      <c r="Z227" s="1"/>
      <c r="AA227" s="1"/>
      <c r="AB227" s="1"/>
      <c r="AC227" s="1"/>
      <c r="AD227" s="1"/>
    </row>
    <row r="228" spans="2:30" x14ac:dyDescent="0.25">
      <c r="B228" s="1"/>
      <c r="C228" s="1"/>
      <c r="G228" s="1"/>
      <c r="H228" s="1"/>
      <c r="I228" s="1"/>
      <c r="J228" s="1"/>
      <c r="K228" s="1"/>
      <c r="L228" s="1"/>
      <c r="M228" s="1"/>
      <c r="X228" s="1"/>
      <c r="Y228" s="1"/>
      <c r="Z228" s="1"/>
      <c r="AA228" s="1"/>
      <c r="AB228" s="1"/>
      <c r="AC228" s="1"/>
      <c r="AD228" s="1"/>
    </row>
    <row r="229" spans="2:30" x14ac:dyDescent="0.25">
      <c r="B229" s="1"/>
      <c r="C229" s="1"/>
      <c r="G229" s="1"/>
      <c r="H229" s="1"/>
      <c r="I229" s="1"/>
      <c r="J229" s="1"/>
      <c r="K229" s="1"/>
      <c r="L229" s="1"/>
      <c r="M229" s="1"/>
      <c r="X229" s="1"/>
      <c r="Y229" s="1"/>
      <c r="Z229" s="1"/>
      <c r="AA229" s="1"/>
      <c r="AB229" s="1"/>
      <c r="AC229" s="1"/>
      <c r="AD229" s="1"/>
    </row>
    <row r="230" spans="2:30" x14ac:dyDescent="0.25">
      <c r="B230" s="1"/>
      <c r="C230" s="1"/>
      <c r="G230" s="1"/>
      <c r="H230" s="1"/>
      <c r="I230" s="1"/>
      <c r="J230" s="1"/>
      <c r="K230" s="1"/>
      <c r="L230" s="1"/>
      <c r="M230" s="1"/>
      <c r="X230" s="1"/>
      <c r="Y230" s="1"/>
      <c r="Z230" s="1"/>
      <c r="AA230" s="1"/>
      <c r="AB230" s="1"/>
      <c r="AC230" s="1"/>
      <c r="AD230" s="1"/>
    </row>
    <row r="231" spans="2:30" x14ac:dyDescent="0.25">
      <c r="B231" s="1"/>
      <c r="C231" s="1"/>
      <c r="G231" s="1"/>
      <c r="H231" s="1"/>
      <c r="I231" s="1"/>
      <c r="J231" s="1"/>
      <c r="K231" s="1"/>
      <c r="L231" s="1"/>
      <c r="M231" s="1"/>
      <c r="X231" s="1"/>
      <c r="Y231" s="1"/>
      <c r="Z231" s="1"/>
      <c r="AA231" s="1"/>
      <c r="AB231" s="1"/>
      <c r="AC231" s="1"/>
      <c r="AD231" s="1"/>
    </row>
    <row r="232" spans="2:30" x14ac:dyDescent="0.25">
      <c r="B232" s="1"/>
      <c r="C232" s="1"/>
      <c r="G232" s="1"/>
      <c r="H232" s="1"/>
      <c r="I232" s="1"/>
      <c r="J232" s="1"/>
      <c r="K232" s="1"/>
      <c r="L232" s="1"/>
      <c r="M232" s="1"/>
      <c r="X232" s="1"/>
      <c r="Y232" s="1"/>
      <c r="Z232" s="1"/>
      <c r="AA232" s="1"/>
      <c r="AB232" s="1"/>
      <c r="AC232" s="1"/>
      <c r="AD232" s="1"/>
    </row>
    <row r="233" spans="2:30" x14ac:dyDescent="0.25">
      <c r="B233" s="1"/>
      <c r="C233" s="1"/>
      <c r="G233" s="1"/>
      <c r="H233" s="1"/>
      <c r="I233" s="1"/>
      <c r="J233" s="1"/>
      <c r="K233" s="1"/>
      <c r="L233" s="1"/>
      <c r="M233" s="1"/>
      <c r="X233" s="1"/>
      <c r="Y233" s="1"/>
      <c r="Z233" s="1"/>
      <c r="AA233" s="1"/>
      <c r="AB233" s="1"/>
      <c r="AC233" s="1"/>
      <c r="AD233" s="1"/>
    </row>
    <row r="234" spans="2:30" x14ac:dyDescent="0.25">
      <c r="B234" s="1"/>
      <c r="C234" s="1"/>
      <c r="G234" s="1"/>
      <c r="H234" s="1"/>
      <c r="I234" s="1"/>
      <c r="J234" s="1"/>
      <c r="K234" s="1"/>
      <c r="L234" s="1"/>
      <c r="M234" s="1"/>
      <c r="X234" s="1"/>
      <c r="Y234" s="1"/>
      <c r="Z234" s="1"/>
      <c r="AA234" s="1"/>
      <c r="AB234" s="1"/>
      <c r="AC234" s="1"/>
      <c r="AD234" s="1"/>
    </row>
    <row r="235" spans="2:30" x14ac:dyDescent="0.25">
      <c r="B235" s="1"/>
      <c r="C235" s="1"/>
      <c r="G235" s="1"/>
      <c r="H235" s="1"/>
      <c r="I235" s="1"/>
      <c r="J235" s="1"/>
      <c r="K235" s="1"/>
      <c r="L235" s="1"/>
      <c r="M235" s="1"/>
      <c r="X235" s="1"/>
      <c r="Y235" s="1"/>
      <c r="Z235" s="1"/>
      <c r="AA235" s="1"/>
      <c r="AB235" s="1"/>
      <c r="AC235" s="1"/>
      <c r="AD235" s="1"/>
    </row>
    <row r="236" spans="2:30" x14ac:dyDescent="0.25">
      <c r="B236" s="1"/>
      <c r="C236" s="1"/>
      <c r="G236" s="1"/>
      <c r="H236" s="1"/>
      <c r="I236" s="1"/>
      <c r="J236" s="1"/>
      <c r="K236" s="1"/>
      <c r="L236" s="1"/>
      <c r="M236" s="1"/>
      <c r="X236" s="1"/>
      <c r="Y236" s="1"/>
      <c r="Z236" s="1"/>
      <c r="AA236" s="1"/>
      <c r="AB236" s="1"/>
      <c r="AC236" s="1"/>
      <c r="AD236" s="1"/>
    </row>
    <row r="237" spans="2:30" x14ac:dyDescent="0.25">
      <c r="B237" s="1"/>
      <c r="C237" s="1"/>
      <c r="G237" s="1"/>
      <c r="H237" s="1"/>
      <c r="I237" s="1"/>
      <c r="J237" s="1"/>
      <c r="K237" s="1"/>
      <c r="L237" s="1"/>
      <c r="M237" s="1"/>
      <c r="X237" s="1"/>
      <c r="Y237" s="1"/>
      <c r="Z237" s="1"/>
      <c r="AA237" s="1"/>
      <c r="AB237" s="1"/>
      <c r="AC237" s="1"/>
      <c r="AD237" s="1"/>
    </row>
    <row r="238" spans="2:30" x14ac:dyDescent="0.25">
      <c r="B238" s="1"/>
      <c r="C238" s="1"/>
      <c r="G238" s="1"/>
      <c r="H238" s="1"/>
      <c r="I238" s="1"/>
      <c r="J238" s="1"/>
      <c r="K238" s="1"/>
      <c r="L238" s="1"/>
      <c r="M238" s="1"/>
      <c r="X238" s="1"/>
      <c r="Y238" s="1"/>
      <c r="Z238" s="1"/>
      <c r="AA238" s="1"/>
      <c r="AB238" s="1"/>
      <c r="AC238" s="1"/>
      <c r="AD238" s="1"/>
    </row>
    <row r="239" spans="2:30" x14ac:dyDescent="0.25">
      <c r="B239" s="1"/>
      <c r="C239" s="1"/>
      <c r="G239" s="1"/>
      <c r="H239" s="1"/>
      <c r="I239" s="1"/>
      <c r="J239" s="1"/>
      <c r="K239" s="1"/>
      <c r="L239" s="1"/>
      <c r="M239" s="1"/>
      <c r="X239" s="1"/>
      <c r="Y239" s="1"/>
      <c r="Z239" s="1"/>
      <c r="AA239" s="1"/>
      <c r="AB239" s="1"/>
      <c r="AC239" s="1"/>
      <c r="AD239" s="1"/>
    </row>
    <row r="240" spans="2:30" x14ac:dyDescent="0.25">
      <c r="B240" s="1"/>
      <c r="C240" s="1"/>
      <c r="G240" s="1"/>
      <c r="H240" s="1"/>
      <c r="I240" s="1"/>
      <c r="J240" s="1"/>
      <c r="K240" s="1"/>
      <c r="L240" s="1"/>
      <c r="M240" s="1"/>
      <c r="X240" s="1"/>
      <c r="Y240" s="1"/>
      <c r="Z240" s="1"/>
      <c r="AA240" s="1"/>
      <c r="AB240" s="1"/>
      <c r="AC240" s="1"/>
      <c r="AD240" s="1"/>
    </row>
    <row r="241" spans="2:30" x14ac:dyDescent="0.25">
      <c r="B241" s="1"/>
      <c r="C241" s="1"/>
      <c r="G241" s="1"/>
      <c r="H241" s="1"/>
      <c r="I241" s="1"/>
      <c r="J241" s="1"/>
      <c r="K241" s="1"/>
      <c r="L241" s="1"/>
      <c r="M241" s="1"/>
      <c r="X241" s="1"/>
      <c r="Y241" s="1"/>
      <c r="Z241" s="1"/>
      <c r="AA241" s="1"/>
      <c r="AB241" s="1"/>
      <c r="AC241" s="1"/>
      <c r="AD241" s="1"/>
    </row>
    <row r="242" spans="2:30" x14ac:dyDescent="0.25">
      <c r="B242" s="1"/>
      <c r="C242" s="1"/>
      <c r="G242" s="1"/>
      <c r="H242" s="1"/>
      <c r="I242" s="1"/>
      <c r="J242" s="1"/>
      <c r="K242" s="1"/>
      <c r="L242" s="1"/>
      <c r="M242" s="1"/>
      <c r="X242" s="1"/>
      <c r="Y242" s="1"/>
      <c r="Z242" s="1"/>
      <c r="AA242" s="1"/>
      <c r="AB242" s="1"/>
      <c r="AC242" s="1"/>
      <c r="AD242" s="1"/>
    </row>
    <row r="243" spans="2:30" x14ac:dyDescent="0.25">
      <c r="B243" s="1"/>
      <c r="C243" s="1"/>
      <c r="G243" s="1"/>
      <c r="H243" s="1"/>
      <c r="I243" s="1"/>
      <c r="J243" s="1"/>
      <c r="K243" s="1"/>
      <c r="L243" s="1"/>
      <c r="M243" s="1"/>
      <c r="X243" s="1"/>
      <c r="Y243" s="1"/>
      <c r="Z243" s="1"/>
      <c r="AA243" s="1"/>
      <c r="AB243" s="1"/>
      <c r="AC243" s="1"/>
      <c r="AD243" s="1"/>
    </row>
    <row r="244" spans="2:30" x14ac:dyDescent="0.25">
      <c r="B244" s="1"/>
      <c r="C244" s="1"/>
      <c r="G244" s="1"/>
      <c r="H244" s="1"/>
      <c r="I244" s="1"/>
      <c r="J244" s="1"/>
      <c r="K244" s="1"/>
      <c r="L244" s="1"/>
      <c r="M244" s="1"/>
      <c r="X244" s="1"/>
      <c r="Y244" s="1"/>
      <c r="Z244" s="1"/>
      <c r="AA244" s="1"/>
      <c r="AB244" s="1"/>
      <c r="AC244" s="1"/>
      <c r="AD244" s="1"/>
    </row>
    <row r="245" spans="2:30" x14ac:dyDescent="0.25">
      <c r="B245" s="1"/>
      <c r="C245" s="1"/>
      <c r="G245" s="1"/>
      <c r="H245" s="1"/>
      <c r="I245" s="1"/>
      <c r="J245" s="1"/>
      <c r="K245" s="1"/>
      <c r="L245" s="1"/>
      <c r="M245" s="1"/>
      <c r="X245" s="1"/>
      <c r="Y245" s="1"/>
      <c r="Z245" s="1"/>
      <c r="AA245" s="1"/>
      <c r="AB245" s="1"/>
      <c r="AC245" s="1"/>
      <c r="AD245" s="1"/>
    </row>
    <row r="246" spans="2:30" x14ac:dyDescent="0.25">
      <c r="B246" s="1"/>
      <c r="C246" s="1"/>
      <c r="G246" s="1"/>
      <c r="H246" s="1"/>
      <c r="I246" s="1"/>
      <c r="J246" s="1"/>
      <c r="K246" s="1"/>
      <c r="L246" s="1"/>
      <c r="M246" s="1"/>
      <c r="X246" s="1"/>
      <c r="Y246" s="1"/>
      <c r="Z246" s="1"/>
      <c r="AA246" s="1"/>
      <c r="AB246" s="1"/>
      <c r="AC246" s="1"/>
      <c r="AD246" s="1"/>
    </row>
    <row r="247" spans="2:30" x14ac:dyDescent="0.25">
      <c r="B247" s="1"/>
      <c r="C247" s="1"/>
      <c r="G247" s="1"/>
      <c r="H247" s="1"/>
      <c r="I247" s="1"/>
      <c r="J247" s="1"/>
      <c r="K247" s="1"/>
      <c r="L247" s="1"/>
      <c r="M247" s="1"/>
      <c r="X247" s="1"/>
      <c r="Y247" s="1"/>
      <c r="Z247" s="1"/>
      <c r="AA247" s="1"/>
      <c r="AB247" s="1"/>
      <c r="AC247" s="1"/>
      <c r="AD247" s="1"/>
    </row>
    <row r="248" spans="2:30" x14ac:dyDescent="0.25">
      <c r="B248" s="1"/>
      <c r="C248" s="1"/>
      <c r="G248" s="1"/>
      <c r="H248" s="1"/>
      <c r="I248" s="1"/>
      <c r="J248" s="1"/>
      <c r="K248" s="1"/>
      <c r="L248" s="1"/>
      <c r="M248" s="1"/>
      <c r="X248" s="1"/>
      <c r="Y248" s="1"/>
      <c r="Z248" s="1"/>
      <c r="AA248" s="1"/>
      <c r="AB248" s="1"/>
      <c r="AC248" s="1"/>
      <c r="AD248" s="1"/>
    </row>
    <row r="249" spans="2:30" x14ac:dyDescent="0.25">
      <c r="B249" s="1"/>
      <c r="C249" s="1"/>
      <c r="G249" s="1"/>
      <c r="H249" s="1"/>
      <c r="I249" s="1"/>
      <c r="J249" s="1"/>
      <c r="K249" s="1"/>
      <c r="L249" s="1"/>
      <c r="M249" s="1"/>
      <c r="X249" s="1"/>
      <c r="Y249" s="1"/>
      <c r="Z249" s="1"/>
      <c r="AA249" s="1"/>
      <c r="AB249" s="1"/>
      <c r="AC249" s="1"/>
      <c r="AD249" s="1"/>
    </row>
    <row r="250" spans="2:30" x14ac:dyDescent="0.25">
      <c r="B250" s="1"/>
      <c r="C250" s="1"/>
      <c r="G250" s="1"/>
      <c r="H250" s="1"/>
      <c r="I250" s="1"/>
      <c r="J250" s="1"/>
      <c r="K250" s="1"/>
      <c r="L250" s="1"/>
      <c r="M250" s="1"/>
      <c r="X250" s="1"/>
      <c r="Y250" s="1"/>
      <c r="Z250" s="1"/>
      <c r="AA250" s="1"/>
      <c r="AB250" s="1"/>
      <c r="AC250" s="1"/>
      <c r="AD250" s="1"/>
    </row>
    <row r="251" spans="2:30" x14ac:dyDescent="0.25">
      <c r="B251" s="1"/>
      <c r="C251" s="1"/>
      <c r="G251" s="1"/>
      <c r="H251" s="1"/>
      <c r="I251" s="1"/>
      <c r="J251" s="1"/>
      <c r="K251" s="1"/>
      <c r="L251" s="1"/>
      <c r="M251" s="1"/>
      <c r="X251" s="1"/>
      <c r="Y251" s="1"/>
      <c r="Z251" s="1"/>
      <c r="AA251" s="1"/>
      <c r="AB251" s="1"/>
      <c r="AC251" s="1"/>
      <c r="AD251" s="1"/>
    </row>
    <row r="252" spans="2:30" x14ac:dyDescent="0.25">
      <c r="B252" s="1"/>
      <c r="C252" s="1"/>
      <c r="G252" s="1"/>
      <c r="H252" s="1"/>
      <c r="I252" s="1"/>
      <c r="J252" s="1"/>
      <c r="K252" s="1"/>
      <c r="L252" s="1"/>
      <c r="M252" s="1"/>
      <c r="X252" s="1"/>
      <c r="Y252" s="1"/>
      <c r="Z252" s="1"/>
      <c r="AA252" s="1"/>
      <c r="AB252" s="1"/>
      <c r="AC252" s="1"/>
      <c r="AD252" s="1"/>
    </row>
    <row r="253" spans="2:30" x14ac:dyDescent="0.25">
      <c r="B253" s="1"/>
      <c r="C253" s="1"/>
      <c r="G253" s="1"/>
      <c r="H253" s="1"/>
      <c r="I253" s="1"/>
      <c r="J253" s="1"/>
      <c r="K253" s="1"/>
      <c r="L253" s="1"/>
      <c r="M253" s="1"/>
      <c r="X253" s="1"/>
      <c r="Y253" s="1"/>
      <c r="Z253" s="1"/>
      <c r="AA253" s="1"/>
      <c r="AB253" s="1"/>
      <c r="AC253" s="1"/>
      <c r="AD253" s="1"/>
    </row>
    <row r="254" spans="2:30" x14ac:dyDescent="0.25">
      <c r="B254" s="1"/>
      <c r="C254" s="1"/>
      <c r="G254" s="1"/>
      <c r="H254" s="1"/>
      <c r="I254" s="1"/>
      <c r="J254" s="1"/>
      <c r="K254" s="1"/>
      <c r="L254" s="1"/>
      <c r="M254" s="1"/>
      <c r="X254" s="1"/>
      <c r="Y254" s="1"/>
      <c r="Z254" s="1"/>
      <c r="AA254" s="1"/>
      <c r="AB254" s="1"/>
      <c r="AC254" s="1"/>
      <c r="AD254" s="1"/>
    </row>
    <row r="255" spans="2:30" x14ac:dyDescent="0.25">
      <c r="B255" s="1"/>
      <c r="C255" s="1"/>
      <c r="G255" s="1"/>
      <c r="H255" s="1"/>
      <c r="I255" s="1"/>
      <c r="J255" s="1"/>
      <c r="K255" s="1"/>
      <c r="L255" s="1"/>
      <c r="M255" s="1"/>
      <c r="X255" s="1"/>
      <c r="Y255" s="1"/>
      <c r="Z255" s="1"/>
      <c r="AA255" s="1"/>
      <c r="AB255" s="1"/>
      <c r="AC255" s="1"/>
      <c r="AD255" s="1"/>
    </row>
    <row r="256" spans="2:30" x14ac:dyDescent="0.25">
      <c r="B256" s="1"/>
      <c r="C256" s="1"/>
      <c r="G256" s="1"/>
      <c r="H256" s="1"/>
      <c r="I256" s="1"/>
      <c r="J256" s="1"/>
      <c r="K256" s="1"/>
      <c r="L256" s="1"/>
      <c r="M256" s="1"/>
      <c r="X256" s="1"/>
      <c r="Y256" s="1"/>
      <c r="Z256" s="1"/>
      <c r="AA256" s="1"/>
      <c r="AB256" s="1"/>
      <c r="AC256" s="1"/>
      <c r="AD256" s="1"/>
    </row>
    <row r="257" spans="2:30" x14ac:dyDescent="0.25">
      <c r="B257" s="1"/>
      <c r="C257" s="1"/>
      <c r="G257" s="1"/>
      <c r="H257" s="1"/>
      <c r="I257" s="1"/>
      <c r="J257" s="1"/>
      <c r="K257" s="1"/>
      <c r="L257" s="1"/>
      <c r="M257" s="1"/>
      <c r="X257" s="1"/>
      <c r="Y257" s="1"/>
      <c r="Z257" s="1"/>
      <c r="AA257" s="1"/>
      <c r="AB257" s="1"/>
      <c r="AC257" s="1"/>
      <c r="AD257" s="1"/>
    </row>
    <row r="258" spans="2:30" x14ac:dyDescent="0.25">
      <c r="B258" s="1"/>
      <c r="C258" s="1"/>
      <c r="G258" s="1"/>
      <c r="H258" s="1"/>
      <c r="I258" s="1"/>
      <c r="J258" s="1"/>
      <c r="K258" s="1"/>
      <c r="L258" s="1"/>
      <c r="M258" s="1"/>
      <c r="X258" s="1"/>
      <c r="Y258" s="1"/>
      <c r="Z258" s="1"/>
      <c r="AA258" s="1"/>
      <c r="AB258" s="1"/>
      <c r="AC258" s="1"/>
      <c r="AD258" s="1"/>
    </row>
    <row r="259" spans="2:30" x14ac:dyDescent="0.25">
      <c r="B259" s="1"/>
      <c r="C259" s="1"/>
      <c r="G259" s="1"/>
      <c r="H259" s="1"/>
      <c r="I259" s="1"/>
      <c r="J259" s="1"/>
      <c r="K259" s="1"/>
      <c r="L259" s="1"/>
      <c r="M259" s="1"/>
      <c r="X259" s="1"/>
      <c r="Y259" s="1"/>
      <c r="Z259" s="1"/>
      <c r="AA259" s="1"/>
      <c r="AB259" s="1"/>
      <c r="AC259" s="1"/>
      <c r="AD259" s="1"/>
    </row>
    <row r="260" spans="2:30" x14ac:dyDescent="0.25">
      <c r="B260" s="1"/>
      <c r="C260" s="1"/>
      <c r="G260" s="1"/>
      <c r="H260" s="1"/>
      <c r="I260" s="1"/>
      <c r="J260" s="1"/>
      <c r="K260" s="1"/>
      <c r="L260" s="1"/>
      <c r="M260" s="1"/>
      <c r="X260" s="1"/>
      <c r="Y260" s="1"/>
      <c r="Z260" s="1"/>
      <c r="AA260" s="1"/>
      <c r="AB260" s="1"/>
      <c r="AC260" s="1"/>
      <c r="AD260" s="1"/>
    </row>
    <row r="261" spans="2:30" x14ac:dyDescent="0.25">
      <c r="B261" s="1"/>
      <c r="C261" s="1"/>
      <c r="G261" s="1"/>
      <c r="H261" s="1"/>
      <c r="I261" s="1"/>
      <c r="J261" s="1"/>
      <c r="K261" s="1"/>
      <c r="L261" s="1"/>
      <c r="M261" s="1"/>
      <c r="X261" s="1"/>
      <c r="Y261" s="1"/>
      <c r="Z261" s="1"/>
      <c r="AA261" s="1"/>
      <c r="AB261" s="1"/>
      <c r="AC261" s="1"/>
      <c r="AD261" s="1"/>
    </row>
    <row r="262" spans="2:30" x14ac:dyDescent="0.25">
      <c r="B262" s="1"/>
      <c r="C262" s="1"/>
      <c r="G262" s="1"/>
      <c r="H262" s="1"/>
      <c r="I262" s="1"/>
      <c r="J262" s="1"/>
      <c r="K262" s="1"/>
      <c r="L262" s="1"/>
      <c r="M262" s="1"/>
      <c r="X262" s="1"/>
      <c r="Y262" s="1"/>
      <c r="Z262" s="1"/>
      <c r="AA262" s="1"/>
      <c r="AB262" s="1"/>
      <c r="AC262" s="1"/>
      <c r="AD262" s="1"/>
    </row>
  </sheetData>
  <sheetProtection algorithmName="SHA-512" hashValue="IQi4oD7jRVASs06cx7l+7k8QwwX5pWi9Fe+VcpTWX/Fe04PFoG8Scg3jnvBI8ma7dnwVKAjOVRK5MHAkvdI9TQ==" saltValue="63LuZkgmOjyuf4RgP3zesA==" spinCount="100000" sheet="1" objects="1" scenarios="1"/>
  <mergeCells count="4">
    <mergeCell ref="A1:D1"/>
    <mergeCell ref="A4:A5"/>
    <mergeCell ref="E4:E5"/>
    <mergeCell ref="F4:K4"/>
  </mergeCells>
  <dataValidations count="1">
    <dataValidation type="list" allowBlank="1" showInputMessage="1" showErrorMessage="1" sqref="L6:L24" xr:uid="{00000000-0002-0000-0100-000000000000}">
      <formula1>$A$46:$A$65</formula1>
    </dataValidation>
  </dataValidations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53"/>
  <sheetViews>
    <sheetView workbookViewId="0">
      <selection sqref="A1:H1"/>
    </sheetView>
  </sheetViews>
  <sheetFormatPr defaultColWidth="8.88671875" defaultRowHeight="13.2" x14ac:dyDescent="0.25"/>
  <cols>
    <col min="1" max="1" width="23.44140625" style="1" customWidth="1"/>
    <col min="2" max="2" width="9.33203125" style="1" customWidth="1"/>
    <col min="3" max="3" width="17.88671875" style="40" customWidth="1"/>
    <col min="4" max="4" width="17.88671875" style="41" bestFit="1" customWidth="1"/>
    <col min="5" max="5" width="17.88671875" style="40" customWidth="1"/>
    <col min="6" max="6" width="18" style="41" customWidth="1"/>
    <col min="7" max="7" width="18" style="1" customWidth="1"/>
    <col min="8" max="8" width="8.88671875" style="3"/>
    <col min="9" max="9" width="26.109375" style="1" customWidth="1"/>
    <col min="10" max="10" width="12.88671875" style="1" customWidth="1"/>
    <col min="11" max="12" width="13.33203125" style="1" customWidth="1"/>
    <col min="13" max="13" width="13" style="1" customWidth="1"/>
    <col min="14" max="16384" width="8.88671875" style="1"/>
  </cols>
  <sheetData>
    <row r="1" spans="1:21" ht="18" customHeight="1" x14ac:dyDescent="0.3">
      <c r="A1" s="248" t="s">
        <v>0</v>
      </c>
      <c r="B1" s="248"/>
      <c r="C1" s="248"/>
      <c r="D1" s="248"/>
      <c r="E1" s="248"/>
      <c r="F1" s="248"/>
      <c r="G1" s="248"/>
      <c r="H1" s="248"/>
      <c r="J1" s="1" t="str">
        <f>D4</f>
        <v>2-year storm</v>
      </c>
      <c r="K1" s="1" t="str">
        <f>E4</f>
        <v>10-year storm</v>
      </c>
      <c r="L1" s="1" t="str">
        <f>F4</f>
        <v>25-year storm</v>
      </c>
      <c r="M1" s="1" t="str">
        <f>G4</f>
        <v>100-year storm</v>
      </c>
    </row>
    <row r="2" spans="1:21" ht="18" customHeight="1" x14ac:dyDescent="0.3">
      <c r="A2" s="176" t="s">
        <v>84</v>
      </c>
      <c r="B2" s="177"/>
      <c r="C2" s="178"/>
      <c r="D2" s="177"/>
      <c r="E2" s="178"/>
      <c r="F2" s="179"/>
      <c r="G2" s="5"/>
      <c r="H2" s="5"/>
      <c r="J2" s="40" t="s">
        <v>85</v>
      </c>
      <c r="K2" s="40" t="s">
        <v>85</v>
      </c>
      <c r="L2" s="40" t="s">
        <v>85</v>
      </c>
      <c r="M2" s="40" t="s">
        <v>85</v>
      </c>
      <c r="N2" s="1" t="s">
        <v>18</v>
      </c>
      <c r="O2" s="1" t="s">
        <v>86</v>
      </c>
    </row>
    <row r="3" spans="1:21" ht="18.75" customHeight="1" thickBot="1" x14ac:dyDescent="0.35">
      <c r="A3" s="176"/>
      <c r="B3" s="177"/>
      <c r="C3" s="178"/>
      <c r="D3" s="177"/>
      <c r="E3" s="178"/>
      <c r="F3" s="179"/>
      <c r="G3" s="5"/>
      <c r="H3" s="5"/>
      <c r="J3" s="180">
        <f t="shared" ref="J3:J66" si="0">IF(D$5&gt;0.2*($O3),(D$5-0.2*($O3))^2/(D$5+0.8*($O3)),0)</f>
        <v>0</v>
      </c>
      <c r="K3" s="180">
        <f t="shared" ref="K3:K66" si="1">IF(E$5&gt;0.2*($O3),(E$5-0.2*($O3))^2/(E$5+0.8*($O3)),0)</f>
        <v>8.1967213114754103E-3</v>
      </c>
      <c r="L3" s="180">
        <f t="shared" ref="L3:L66" si="2">IF(F$5&gt;0.2*($O3),(F$5-0.2*($O3))^2/(F$5+0.8*($O3)),0)</f>
        <v>0.113166144200627</v>
      </c>
      <c r="M3" s="180">
        <f t="shared" ref="M3:M66" si="3">IF(G$5&gt;0.2*($O3),(G$5-0.2*($O3))^2/(G$5+0.8*($O3)),0)</f>
        <v>0.53906705539358624</v>
      </c>
      <c r="N3" s="1">
        <v>25</v>
      </c>
      <c r="O3" s="180">
        <f t="shared" ref="O3:O66" si="4">IF(N3&gt;0,1000/N3-10,1000)</f>
        <v>30</v>
      </c>
    </row>
    <row r="4" spans="1:21" x14ac:dyDescent="0.25">
      <c r="A4" s="58"/>
      <c r="B4" s="58"/>
      <c r="D4" s="181" t="s">
        <v>87</v>
      </c>
      <c r="E4" s="182" t="s">
        <v>88</v>
      </c>
      <c r="F4" s="182" t="s">
        <v>89</v>
      </c>
      <c r="G4" s="183" t="s">
        <v>90</v>
      </c>
      <c r="H4" s="2"/>
      <c r="J4" s="180">
        <f t="shared" si="0"/>
        <v>0</v>
      </c>
      <c r="K4" s="180">
        <f t="shared" si="1"/>
        <v>9.3139607896217304E-3</v>
      </c>
      <c r="L4" s="180">
        <f t="shared" si="2"/>
        <v>0.11746416633182631</v>
      </c>
      <c r="M4" s="180">
        <f t="shared" si="3"/>
        <v>0.54912909424640433</v>
      </c>
      <c r="N4" s="1">
        <f t="shared" ref="N4:N67" si="5">N3+0.1</f>
        <v>25.1</v>
      </c>
      <c r="O4" s="180">
        <f t="shared" si="4"/>
        <v>29.840637450199203</v>
      </c>
      <c r="P4" s="2"/>
      <c r="R4" s="3"/>
    </row>
    <row r="5" spans="1:21" ht="13.5" customHeight="1" thickBot="1" x14ac:dyDescent="0.3">
      <c r="A5" s="281" t="s">
        <v>91</v>
      </c>
      <c r="B5" s="282"/>
      <c r="D5" s="184">
        <v>4.2</v>
      </c>
      <c r="E5" s="185">
        <v>6.5</v>
      </c>
      <c r="F5" s="185">
        <v>7.9</v>
      </c>
      <c r="G5" s="186">
        <v>10.3</v>
      </c>
      <c r="H5" s="2"/>
      <c r="J5" s="180">
        <f t="shared" si="0"/>
        <v>0</v>
      </c>
      <c r="K5" s="180">
        <f t="shared" si="1"/>
        <v>1.049801535238431E-2</v>
      </c>
      <c r="L5" s="180">
        <f t="shared" si="2"/>
        <v>0.12182573519284171</v>
      </c>
      <c r="M5" s="180">
        <f t="shared" si="3"/>
        <v>0.55924470523286351</v>
      </c>
      <c r="N5" s="1">
        <f t="shared" si="5"/>
        <v>25.200000000000003</v>
      </c>
      <c r="O5" s="180">
        <f t="shared" si="4"/>
        <v>29.682539682539677</v>
      </c>
      <c r="P5" s="187"/>
      <c r="Q5" s="187"/>
      <c r="R5" s="187"/>
      <c r="S5" s="187"/>
      <c r="T5" s="187"/>
      <c r="U5" s="48"/>
    </row>
    <row r="6" spans="1:21" x14ac:dyDescent="0.25">
      <c r="A6" s="188"/>
      <c r="B6" s="188"/>
      <c r="C6" s="189"/>
      <c r="D6" s="40"/>
      <c r="F6" s="40"/>
      <c r="G6" s="40"/>
      <c r="H6" s="2"/>
      <c r="J6" s="180">
        <f t="shared" si="0"/>
        <v>0</v>
      </c>
      <c r="K6" s="180">
        <f t="shared" si="1"/>
        <v>1.1748137240587576E-2</v>
      </c>
      <c r="L6" s="180">
        <f t="shared" si="2"/>
        <v>0.12625010092441083</v>
      </c>
      <c r="M6" s="180">
        <f t="shared" si="3"/>
        <v>0.56941314625454764</v>
      </c>
      <c r="N6" s="1">
        <f t="shared" si="5"/>
        <v>25.300000000000004</v>
      </c>
      <c r="O6" s="180">
        <f t="shared" si="4"/>
        <v>29.525691699604735</v>
      </c>
      <c r="P6" s="190"/>
      <c r="Q6" s="190"/>
      <c r="R6" s="190"/>
      <c r="S6" s="190"/>
      <c r="T6" s="190"/>
      <c r="U6" s="48"/>
    </row>
    <row r="7" spans="1:21" x14ac:dyDescent="0.25">
      <c r="A7" s="283" t="s">
        <v>92</v>
      </c>
      <c r="B7" s="284"/>
      <c r="C7" s="191">
        <f>'Site Data'!K27</f>
        <v>0</v>
      </c>
      <c r="D7" s="40"/>
      <c r="F7" s="40"/>
      <c r="H7" s="2"/>
      <c r="J7" s="180">
        <f t="shared" si="0"/>
        <v>0</v>
      </c>
      <c r="K7" s="180">
        <f t="shared" si="1"/>
        <v>1.3063590505708406E-2</v>
      </c>
      <c r="L7" s="180">
        <f t="shared" si="2"/>
        <v>0.13073652547626127</v>
      </c>
      <c r="M7" s="180">
        <f t="shared" si="3"/>
        <v>0.57963368701369911</v>
      </c>
      <c r="N7" s="1">
        <f t="shared" si="5"/>
        <v>25.400000000000006</v>
      </c>
      <c r="O7" s="180">
        <f t="shared" si="4"/>
        <v>29.370078740157474</v>
      </c>
      <c r="P7" s="192"/>
      <c r="Q7" s="192"/>
      <c r="R7" s="192"/>
      <c r="S7" s="192"/>
      <c r="T7" s="192"/>
      <c r="U7" s="48"/>
    </row>
    <row r="8" spans="1:21" ht="27.75" customHeight="1" x14ac:dyDescent="0.25">
      <c r="A8" s="285" t="s">
        <v>108</v>
      </c>
      <c r="B8" s="286"/>
      <c r="C8" s="193">
        <f>SUM(BMPs!E6:E24)</f>
        <v>0</v>
      </c>
      <c r="J8" s="180">
        <f t="shared" si="0"/>
        <v>0</v>
      </c>
      <c r="K8" s="180">
        <f t="shared" si="1"/>
        <v>1.4443650778329152E-2</v>
      </c>
      <c r="L8" s="180">
        <f t="shared" si="2"/>
        <v>0.13528428237556264</v>
      </c>
      <c r="M8" s="180">
        <f t="shared" si="3"/>
        <v>0.58990560878168397</v>
      </c>
      <c r="N8" s="1">
        <f t="shared" si="5"/>
        <v>25.500000000000007</v>
      </c>
      <c r="O8" s="180">
        <f t="shared" si="4"/>
        <v>29.215686274509792</v>
      </c>
      <c r="P8" s="192"/>
      <c r="Q8" s="192"/>
      <c r="R8" s="192"/>
      <c r="S8" s="192"/>
      <c r="T8" s="192"/>
      <c r="U8" s="48"/>
    </row>
    <row r="9" spans="1:21" x14ac:dyDescent="0.25">
      <c r="A9" s="287"/>
      <c r="B9" s="287"/>
      <c r="C9" s="194"/>
      <c r="J9" s="180">
        <f t="shared" si="0"/>
        <v>0</v>
      </c>
      <c r="K9" s="180">
        <f t="shared" si="1"/>
        <v>1.5887605042016934E-2</v>
      </c>
      <c r="L9" s="180">
        <f t="shared" si="2"/>
        <v>0.13989265650080299</v>
      </c>
      <c r="M9" s="180">
        <f t="shared" si="3"/>
        <v>0.60022820417287737</v>
      </c>
      <c r="N9" s="1">
        <f t="shared" si="5"/>
        <v>25.600000000000009</v>
      </c>
      <c r="O9" s="180">
        <f t="shared" si="4"/>
        <v>29.062499999999986</v>
      </c>
    </row>
    <row r="10" spans="1:21" x14ac:dyDescent="0.25">
      <c r="A10" s="58"/>
      <c r="B10" s="58"/>
      <c r="C10" s="195"/>
      <c r="J10" s="180">
        <f t="shared" si="0"/>
        <v>0</v>
      </c>
      <c r="K10" s="180">
        <f t="shared" si="1"/>
        <v>1.7394751412482933E-2</v>
      </c>
      <c r="L10" s="180">
        <f t="shared" si="2"/>
        <v>0.14456094386094753</v>
      </c>
      <c r="M10" s="180">
        <f t="shared" si="3"/>
        <v>0.61060077692383519</v>
      </c>
      <c r="N10" s="1">
        <f t="shared" si="5"/>
        <v>25.70000000000001</v>
      </c>
      <c r="O10" s="180">
        <f t="shared" si="4"/>
        <v>28.910505836575858</v>
      </c>
    </row>
    <row r="11" spans="1:21" x14ac:dyDescent="0.25">
      <c r="A11" s="196" t="s">
        <v>93</v>
      </c>
      <c r="B11" s="48"/>
      <c r="J11" s="180">
        <f t="shared" si="0"/>
        <v>0</v>
      </c>
      <c r="K11" s="180">
        <f t="shared" si="1"/>
        <v>1.8964398921876964E-2</v>
      </c>
      <c r="L11" s="180">
        <f t="shared" si="2"/>
        <v>0.14928845137973118</v>
      </c>
      <c r="M11" s="180">
        <f t="shared" si="3"/>
        <v>0.62102264167759658</v>
      </c>
      <c r="N11" s="1">
        <f t="shared" si="5"/>
        <v>25.800000000000011</v>
      </c>
      <c r="O11" s="180">
        <f t="shared" si="4"/>
        <v>28.759689922480604</v>
      </c>
    </row>
    <row r="12" spans="1:21" x14ac:dyDescent="0.25">
      <c r="A12" s="196"/>
      <c r="B12" s="48"/>
      <c r="J12" s="180">
        <f t="shared" si="0"/>
        <v>0</v>
      </c>
      <c r="K12" s="180">
        <f t="shared" si="1"/>
        <v>2.059586730807926E-2</v>
      </c>
      <c r="L12" s="180">
        <f t="shared" si="2"/>
        <v>0.15407449668494858</v>
      </c>
      <c r="M12" s="180">
        <f t="shared" si="3"/>
        <v>0.63149312377298572</v>
      </c>
      <c r="N12" s="1">
        <f t="shared" si="5"/>
        <v>25.900000000000013</v>
      </c>
      <c r="O12" s="180">
        <f t="shared" si="4"/>
        <v>28.610038610038593</v>
      </c>
    </row>
    <row r="13" spans="1:21" x14ac:dyDescent="0.25">
      <c r="A13" s="196" t="s">
        <v>94</v>
      </c>
      <c r="B13" s="48"/>
      <c r="H13" s="1"/>
      <c r="J13" s="180">
        <f t="shared" si="0"/>
        <v>0</v>
      </c>
      <c r="K13" s="180">
        <f t="shared" si="1"/>
        <v>2.2288486808854993E-2</v>
      </c>
      <c r="L13" s="180">
        <f t="shared" si="2"/>
        <v>0.15891840790260731</v>
      </c>
      <c r="M13" s="180">
        <f t="shared" si="3"/>
        <v>0.64201155903877627</v>
      </c>
      <c r="N13" s="1">
        <f t="shared" si="5"/>
        <v>26.000000000000014</v>
      </c>
      <c r="O13" s="180">
        <f t="shared" si="4"/>
        <v>28.461538461538439</v>
      </c>
    </row>
    <row r="14" spans="1:21" ht="13.5" customHeight="1" thickBot="1" x14ac:dyDescent="0.3">
      <c r="A14" s="279" t="s">
        <v>95</v>
      </c>
      <c r="B14" s="280"/>
      <c r="C14" s="197"/>
      <c r="D14" s="198" t="s">
        <v>96</v>
      </c>
      <c r="E14" s="33" t="s">
        <v>4</v>
      </c>
      <c r="F14" s="33" t="s">
        <v>5</v>
      </c>
      <c r="G14" s="60" t="s">
        <v>6</v>
      </c>
      <c r="H14" s="1"/>
      <c r="J14" s="180">
        <f t="shared" si="0"/>
        <v>0</v>
      </c>
      <c r="K14" s="180">
        <f t="shared" si="1"/>
        <v>2.4041597960740398E-2</v>
      </c>
      <c r="L14" s="180">
        <f t="shared" si="2"/>
        <v>0.16381952345581183</v>
      </c>
      <c r="M14" s="180">
        <f t="shared" si="3"/>
        <v>0.65257729359258476</v>
      </c>
      <c r="N14" s="1">
        <f t="shared" si="5"/>
        <v>26.100000000000016</v>
      </c>
      <c r="O14" s="180">
        <f t="shared" si="4"/>
        <v>28.314176245210703</v>
      </c>
    </row>
    <row r="15" spans="1:21" x14ac:dyDescent="0.25">
      <c r="A15" s="274" t="s">
        <v>97</v>
      </c>
      <c r="B15" s="275"/>
      <c r="C15" s="199" t="s">
        <v>98</v>
      </c>
      <c r="D15" s="200">
        <f>'Site Data'!C15</f>
        <v>0</v>
      </c>
      <c r="E15" s="200">
        <f>'Site Data'!E15</f>
        <v>0</v>
      </c>
      <c r="F15" s="200">
        <f>'Site Data'!G15</f>
        <v>0</v>
      </c>
      <c r="G15" s="201">
        <f>'Site Data'!I15</f>
        <v>0</v>
      </c>
      <c r="H15" s="1"/>
      <c r="J15" s="180">
        <f t="shared" si="0"/>
        <v>0</v>
      </c>
      <c r="K15" s="180">
        <f t="shared" si="1"/>
        <v>2.5854551402535349E-2</v>
      </c>
      <c r="L15" s="180">
        <f t="shared" si="2"/>
        <v>0.16877719186825493</v>
      </c>
      <c r="M15" s="180">
        <f t="shared" si="3"/>
        <v>0.66318968364437514</v>
      </c>
      <c r="N15" s="1">
        <f t="shared" si="5"/>
        <v>26.200000000000017</v>
      </c>
      <c r="O15" s="180">
        <f t="shared" si="4"/>
        <v>28.167938931297684</v>
      </c>
    </row>
    <row r="16" spans="1:21" ht="13.5" customHeight="1" thickBot="1" x14ac:dyDescent="0.3">
      <c r="A16" s="276"/>
      <c r="B16" s="277"/>
      <c r="C16" s="202" t="s">
        <v>18</v>
      </c>
      <c r="D16" s="203">
        <f>'Site Data'!D15</f>
        <v>30</v>
      </c>
      <c r="E16" s="203">
        <f>'Site Data'!F15</f>
        <v>55</v>
      </c>
      <c r="F16" s="203">
        <f>'Site Data'!H15</f>
        <v>70</v>
      </c>
      <c r="G16" s="204">
        <f>'Site Data'!J15</f>
        <v>77</v>
      </c>
      <c r="H16" s="1"/>
      <c r="J16" s="180">
        <f t="shared" si="0"/>
        <v>0</v>
      </c>
      <c r="K16" s="180">
        <f t="shared" si="1"/>
        <v>2.7726707683278375E-2</v>
      </c>
      <c r="L16" s="180">
        <f t="shared" si="2"/>
        <v>0.17379077157219092</v>
      </c>
      <c r="M16" s="180">
        <f t="shared" si="3"/>
        <v>0.67384809530444156</v>
      </c>
      <c r="N16" s="1">
        <f t="shared" si="5"/>
        <v>26.300000000000018</v>
      </c>
      <c r="O16" s="180">
        <f t="shared" si="4"/>
        <v>28.022813688212899</v>
      </c>
    </row>
    <row r="17" spans="1:15" x14ac:dyDescent="0.25">
      <c r="A17" s="274" t="s">
        <v>26</v>
      </c>
      <c r="B17" s="275"/>
      <c r="C17" s="199" t="s">
        <v>98</v>
      </c>
      <c r="D17" s="200">
        <f>'Site Data'!C16</f>
        <v>0</v>
      </c>
      <c r="E17" s="200">
        <f>'Site Data'!E16</f>
        <v>0</v>
      </c>
      <c r="F17" s="200">
        <f>'Site Data'!G16</f>
        <v>0</v>
      </c>
      <c r="G17" s="201">
        <f>'Site Data'!I16</f>
        <v>0</v>
      </c>
      <c r="H17" s="1"/>
      <c r="J17" s="180">
        <f t="shared" si="0"/>
        <v>0</v>
      </c>
      <c r="K17" s="180">
        <f t="shared" si="1"/>
        <v>2.9657437074586342E-2</v>
      </c>
      <c r="L17" s="180">
        <f t="shared" si="2"/>
        <v>0.17885963072077357</v>
      </c>
      <c r="M17" s="180">
        <f t="shared" si="3"/>
        <v>0.68455190439575841</v>
      </c>
      <c r="N17" s="1">
        <f t="shared" si="5"/>
        <v>26.40000000000002</v>
      </c>
      <c r="O17" s="180">
        <f t="shared" si="4"/>
        <v>27.878787878787847</v>
      </c>
    </row>
    <row r="18" spans="1:15" ht="13.5" customHeight="1" thickBot="1" x14ac:dyDescent="0.3">
      <c r="A18" s="276"/>
      <c r="B18" s="277"/>
      <c r="C18" s="202" t="s">
        <v>18</v>
      </c>
      <c r="D18" s="203">
        <f>'Site Data'!D16</f>
        <v>39</v>
      </c>
      <c r="E18" s="203">
        <f>'Site Data'!F16</f>
        <v>61</v>
      </c>
      <c r="F18" s="203">
        <f>'Site Data'!H16</f>
        <v>74</v>
      </c>
      <c r="G18" s="204">
        <f>'Site Data'!J16</f>
        <v>80</v>
      </c>
      <c r="H18" s="1"/>
      <c r="J18" s="180">
        <f t="shared" si="0"/>
        <v>0</v>
      </c>
      <c r="K18" s="180">
        <f t="shared" si="1"/>
        <v>3.1646119387242717E-2</v>
      </c>
      <c r="L18" s="180">
        <f t="shared" si="2"/>
        <v>0.18398314700464269</v>
      </c>
      <c r="M18" s="180">
        <f t="shared" si="3"/>
        <v>0.69530049627057677</v>
      </c>
      <c r="N18" s="1">
        <f t="shared" si="5"/>
        <v>26.500000000000021</v>
      </c>
      <c r="O18" s="180">
        <f t="shared" si="4"/>
        <v>27.73584905660374</v>
      </c>
    </row>
    <row r="19" spans="1:15" x14ac:dyDescent="0.25">
      <c r="A19" s="274" t="s">
        <v>11</v>
      </c>
      <c r="B19" s="275"/>
      <c r="C19" s="199" t="s">
        <v>98</v>
      </c>
      <c r="D19" s="200">
        <f>'Site Data'!C17</f>
        <v>0</v>
      </c>
      <c r="E19" s="200">
        <f>'Site Data'!E17</f>
        <v>0</v>
      </c>
      <c r="F19" s="200">
        <f>'Site Data'!G17</f>
        <v>0</v>
      </c>
      <c r="G19" s="201">
        <f>'Site Data'!I17</f>
        <v>0</v>
      </c>
      <c r="H19" s="205"/>
      <c r="J19" s="180">
        <f t="shared" si="0"/>
        <v>0</v>
      </c>
      <c r="K19" s="180">
        <f t="shared" si="1"/>
        <v>3.3692143791923361E-2</v>
      </c>
      <c r="L19" s="180">
        <f t="shared" si="2"/>
        <v>0.18916070747264846</v>
      </c>
      <c r="M19" s="180">
        <f t="shared" si="3"/>
        <v>0.70609326563116048</v>
      </c>
      <c r="N19" s="1">
        <f t="shared" si="5"/>
        <v>26.600000000000023</v>
      </c>
      <c r="O19" s="180">
        <f t="shared" si="4"/>
        <v>27.593984962405983</v>
      </c>
    </row>
    <row r="20" spans="1:15" ht="13.5" customHeight="1" thickBot="1" x14ac:dyDescent="0.3">
      <c r="A20" s="276"/>
      <c r="B20" s="277"/>
      <c r="C20" s="202" t="s">
        <v>18</v>
      </c>
      <c r="D20" s="203">
        <f>'Site Data'!D17</f>
        <v>98</v>
      </c>
      <c r="E20" s="203">
        <f>'Site Data'!F17</f>
        <v>98</v>
      </c>
      <c r="F20" s="203">
        <f>'Site Data'!H17</f>
        <v>98</v>
      </c>
      <c r="G20" s="206">
        <f>'Site Data'!J17</f>
        <v>98</v>
      </c>
      <c r="J20" s="180">
        <f t="shared" si="0"/>
        <v>0</v>
      </c>
      <c r="K20" s="180">
        <f t="shared" si="1"/>
        <v>3.579490864395081E-2</v>
      </c>
      <c r="L20" s="180">
        <f t="shared" si="2"/>
        <v>0.19439170835660402</v>
      </c>
      <c r="M20" s="180">
        <f t="shared" si="3"/>
        <v>0.71692961635454944</v>
      </c>
      <c r="N20" s="1">
        <f t="shared" si="5"/>
        <v>26.700000000000024</v>
      </c>
      <c r="O20" s="180">
        <f t="shared" si="4"/>
        <v>27.453183520599218</v>
      </c>
    </row>
    <row r="21" spans="1:15" x14ac:dyDescent="0.25">
      <c r="A21" s="207"/>
      <c r="B21" s="207"/>
      <c r="C21" s="207"/>
      <c r="D21" s="208"/>
      <c r="E21" s="209"/>
      <c r="F21" s="49"/>
      <c r="G21" s="210" t="s">
        <v>99</v>
      </c>
      <c r="H21" s="211" t="s">
        <v>86</v>
      </c>
      <c r="J21" s="180">
        <f t="shared" si="0"/>
        <v>0</v>
      </c>
      <c r="K21" s="180">
        <f t="shared" si="1"/>
        <v>3.7953821311971808E-2</v>
      </c>
      <c r="L21" s="180">
        <f t="shared" si="2"/>
        <v>0.19967555489996086</v>
      </c>
      <c r="M21" s="180">
        <f t="shared" si="3"/>
        <v>0.72780896132124562</v>
      </c>
      <c r="N21" s="1">
        <f t="shared" si="5"/>
        <v>26.800000000000026</v>
      </c>
      <c r="O21" s="180">
        <f t="shared" si="4"/>
        <v>27.313432835820862</v>
      </c>
    </row>
    <row r="22" spans="1:15" ht="13.5" customHeight="1" thickBot="1" x14ac:dyDescent="0.3">
      <c r="A22" s="207"/>
      <c r="B22" s="207"/>
      <c r="C22" s="207"/>
      <c r="D22" s="208"/>
      <c r="E22" s="209"/>
      <c r="F22" s="49"/>
      <c r="G22" s="212">
        <f>IF('Site Data'!K18&gt;0,(SUMPRODUCT(D15:G15,D16:G16)+SUMPRODUCT(D17:G17,D18:G18)+SUMPRODUCT(D19:G19,D20:G20))/'Site Data'!K18,0)</f>
        <v>0</v>
      </c>
      <c r="H22" s="213">
        <f>IF(G22&gt;0,1000/G22-10,1000)</f>
        <v>1000</v>
      </c>
      <c r="J22" s="180">
        <f t="shared" si="0"/>
        <v>0</v>
      </c>
      <c r="K22" s="180">
        <f t="shared" si="1"/>
        <v>4.016829801045687E-2</v>
      </c>
      <c r="L22" s="180">
        <f t="shared" si="2"/>
        <v>0.20501166119030775</v>
      </c>
      <c r="M22" s="180">
        <f t="shared" si="3"/>
        <v>0.73873072224772374</v>
      </c>
      <c r="N22" s="1">
        <f t="shared" si="5"/>
        <v>26.900000000000027</v>
      </c>
      <c r="O22" s="180">
        <f t="shared" si="4"/>
        <v>27.17472118959104</v>
      </c>
    </row>
    <row r="23" spans="1:15" x14ac:dyDescent="0.25">
      <c r="A23" s="207"/>
      <c r="B23" s="207"/>
      <c r="C23" s="207"/>
      <c r="D23" s="208"/>
      <c r="E23" s="209"/>
      <c r="F23" s="49"/>
      <c r="G23" s="209"/>
      <c r="H23" s="49"/>
      <c r="J23" s="180">
        <f t="shared" si="0"/>
        <v>0</v>
      </c>
      <c r="K23" s="180">
        <f t="shared" si="1"/>
        <v>4.2437763635920979E-2</v>
      </c>
      <c r="L23" s="180">
        <f t="shared" si="2"/>
        <v>0.2103994499955886</v>
      </c>
      <c r="M23" s="180">
        <f t="shared" si="3"/>
        <v>0.74969432952265913</v>
      </c>
      <c r="N23" s="1">
        <f t="shared" si="5"/>
        <v>27.000000000000028</v>
      </c>
      <c r="O23" s="180">
        <f t="shared" si="4"/>
        <v>27.037037037036995</v>
      </c>
    </row>
    <row r="24" spans="1:15" x14ac:dyDescent="0.25">
      <c r="A24" s="207"/>
      <c r="B24" s="207"/>
      <c r="C24" s="207"/>
      <c r="D24" s="208"/>
      <c r="E24" s="209"/>
      <c r="F24" s="49"/>
      <c r="G24" s="209"/>
      <c r="H24" s="49"/>
      <c r="J24" s="180">
        <f t="shared" si="0"/>
        <v>0</v>
      </c>
      <c r="K24" s="180">
        <f t="shared" si="1"/>
        <v>4.4761651606771549E-2</v>
      </c>
      <c r="L24" s="180">
        <f t="shared" si="2"/>
        <v>0.21583835260394929</v>
      </c>
      <c r="M24" s="180">
        <f t="shared" si="3"/>
        <v>0.7606992220467852</v>
      </c>
      <c r="N24" s="1">
        <f t="shared" si="5"/>
        <v>27.10000000000003</v>
      </c>
      <c r="O24" s="180">
        <f t="shared" si="4"/>
        <v>26.900369003689995</v>
      </c>
    </row>
    <row r="25" spans="1:15" x14ac:dyDescent="0.25">
      <c r="A25" s="196" t="s">
        <v>100</v>
      </c>
      <c r="B25" s="207"/>
      <c r="C25" s="207"/>
      <c r="D25" s="208"/>
      <c r="E25" s="209"/>
      <c r="F25" s="49"/>
      <c r="G25" s="209"/>
      <c r="H25" s="49"/>
      <c r="J25" s="180">
        <f t="shared" si="0"/>
        <v>0</v>
      </c>
      <c r="K25" s="180">
        <f t="shared" si="1"/>
        <v>4.7139403706688898E-2</v>
      </c>
      <c r="L25" s="180">
        <f t="shared" si="2"/>
        <v>0.22132780866711702</v>
      </c>
      <c r="M25" s="180">
        <f t="shared" si="3"/>
        <v>0.77174484707628543</v>
      </c>
      <c r="N25" s="1">
        <f t="shared" si="5"/>
        <v>27.200000000000031</v>
      </c>
      <c r="O25" s="180">
        <f t="shared" si="4"/>
        <v>26.764705882352899</v>
      </c>
    </row>
    <row r="26" spans="1:15" ht="13.5" customHeight="1" thickBot="1" x14ac:dyDescent="0.3">
      <c r="A26" s="279" t="s">
        <v>95</v>
      </c>
      <c r="B26" s="280"/>
      <c r="C26" s="197"/>
      <c r="D26" s="198" t="s">
        <v>96</v>
      </c>
      <c r="E26" s="33" t="s">
        <v>4</v>
      </c>
      <c r="F26" s="33" t="s">
        <v>5</v>
      </c>
      <c r="G26" s="60" t="s">
        <v>6</v>
      </c>
      <c r="H26" s="1"/>
      <c r="J26" s="180">
        <f t="shared" si="0"/>
        <v>0</v>
      </c>
      <c r="K26" s="180">
        <f t="shared" si="1"/>
        <v>4.957046993144823E-2</v>
      </c>
      <c r="L26" s="180">
        <f t="shared" si="2"/>
        <v>0.22686726604721941</v>
      </c>
      <c r="M26" s="180">
        <f t="shared" si="3"/>
        <v>0.7828306600696211</v>
      </c>
      <c r="N26" s="1">
        <f t="shared" si="5"/>
        <v>27.300000000000033</v>
      </c>
      <c r="O26" s="180">
        <f t="shared" si="4"/>
        <v>26.630036630036585</v>
      </c>
    </row>
    <row r="27" spans="1:15" x14ac:dyDescent="0.25">
      <c r="A27" s="274" t="s">
        <v>97</v>
      </c>
      <c r="B27" s="275"/>
      <c r="C27" s="199" t="s">
        <v>98</v>
      </c>
      <c r="D27" s="200">
        <f>'Site Data'!C24</f>
        <v>0</v>
      </c>
      <c r="E27" s="200">
        <f>'Site Data'!E24</f>
        <v>0</v>
      </c>
      <c r="F27" s="200">
        <f>'Site Data'!G24</f>
        <v>0</v>
      </c>
      <c r="G27" s="201">
        <f>'Site Data'!I24</f>
        <v>0</v>
      </c>
      <c r="H27" s="1"/>
      <c r="J27" s="180">
        <f t="shared" si="0"/>
        <v>0</v>
      </c>
      <c r="K27" s="180">
        <f t="shared" si="1"/>
        <v>5.2054308339097008E-2</v>
      </c>
      <c r="L27" s="180">
        <f t="shared" si="2"/>
        <v>0.23245618066696128</v>
      </c>
      <c r="M27" s="180">
        <f t="shared" si="3"/>
        <v>0.79395612453772013</v>
      </c>
      <c r="N27" s="1">
        <f t="shared" si="5"/>
        <v>27.400000000000034</v>
      </c>
      <c r="O27" s="180">
        <f t="shared" si="4"/>
        <v>26.496350364963462</v>
      </c>
    </row>
    <row r="28" spans="1:15" ht="13.5" customHeight="1" thickBot="1" x14ac:dyDescent="0.3">
      <c r="A28" s="276"/>
      <c r="B28" s="277"/>
      <c r="C28" s="202" t="s">
        <v>18</v>
      </c>
      <c r="D28" s="203">
        <f>'Site Data'!D24</f>
        <v>30</v>
      </c>
      <c r="E28" s="203">
        <f>'Site Data'!F24</f>
        <v>55</v>
      </c>
      <c r="F28" s="203">
        <f>'Site Data'!H24</f>
        <v>70</v>
      </c>
      <c r="G28" s="204">
        <f>'Site Data'!J24</f>
        <v>77</v>
      </c>
      <c r="H28" s="1"/>
      <c r="J28" s="180">
        <f t="shared" si="0"/>
        <v>0</v>
      </c>
      <c r="K28" s="180">
        <f t="shared" si="1"/>
        <v>5.4590384903400617E-2</v>
      </c>
      <c r="L28" s="180">
        <f t="shared" si="2"/>
        <v>0.23809401636306823</v>
      </c>
      <c r="M28" s="180">
        <f t="shared" si="3"/>
        <v>0.80512071189743184</v>
      </c>
      <c r="N28" s="1">
        <f t="shared" si="5"/>
        <v>27.500000000000036</v>
      </c>
      <c r="O28" s="180">
        <f t="shared" si="4"/>
        <v>26.363636363636317</v>
      </c>
    </row>
    <row r="29" spans="1:15" x14ac:dyDescent="0.25">
      <c r="A29" s="274" t="s">
        <v>26</v>
      </c>
      <c r="B29" s="275"/>
      <c r="C29" s="199" t="s">
        <v>98</v>
      </c>
      <c r="D29" s="200">
        <f>'Site Data'!C25</f>
        <v>0</v>
      </c>
      <c r="E29" s="200">
        <f>'Site Data'!E25</f>
        <v>0</v>
      </c>
      <c r="F29" s="200">
        <f>'Site Data'!G25</f>
        <v>0</v>
      </c>
      <c r="G29" s="201">
        <f>'Site Data'!I25</f>
        <v>0</v>
      </c>
      <c r="H29" s="1"/>
      <c r="J29" s="180">
        <f t="shared" si="0"/>
        <v>0</v>
      </c>
      <c r="K29" s="180">
        <f t="shared" si="1"/>
        <v>5.7178173370473637E-2</v>
      </c>
      <c r="L29" s="180">
        <f t="shared" si="2"/>
        <v>0.2437802447429159</v>
      </c>
      <c r="M29" s="180">
        <f t="shared" si="3"/>
        <v>0.81632390132816535</v>
      </c>
      <c r="N29" s="1">
        <f t="shared" si="5"/>
        <v>27.600000000000037</v>
      </c>
      <c r="O29" s="180">
        <f t="shared" si="4"/>
        <v>26.231884057970966</v>
      </c>
    </row>
    <row r="30" spans="1:15" ht="13.5" customHeight="1" thickBot="1" x14ac:dyDescent="0.3">
      <c r="A30" s="276"/>
      <c r="B30" s="277"/>
      <c r="C30" s="202" t="s">
        <v>18</v>
      </c>
      <c r="D30" s="203">
        <f>'Site Data'!D25</f>
        <v>39</v>
      </c>
      <c r="E30" s="203">
        <f>'Site Data'!F25</f>
        <v>61</v>
      </c>
      <c r="F30" s="203">
        <f>'Site Data'!H25</f>
        <v>74</v>
      </c>
      <c r="G30" s="204">
        <f>'Site Data'!J25</f>
        <v>80</v>
      </c>
      <c r="H30" s="1"/>
      <c r="J30" s="180">
        <f t="shared" si="0"/>
        <v>0</v>
      </c>
      <c r="K30" s="180">
        <f t="shared" si="1"/>
        <v>5.9817155118517651E-2</v>
      </c>
      <c r="L30" s="180">
        <f t="shared" si="2"/>
        <v>0.24951434504426664</v>
      </c>
      <c r="M30" s="180">
        <f t="shared" si="3"/>
        <v>0.82756517963163867</v>
      </c>
      <c r="N30" s="1">
        <f t="shared" si="5"/>
        <v>27.700000000000038</v>
      </c>
      <c r="O30" s="180">
        <f t="shared" si="4"/>
        <v>26.101083032490926</v>
      </c>
    </row>
    <row r="31" spans="1:15" x14ac:dyDescent="0.25">
      <c r="A31" s="274" t="s">
        <v>11</v>
      </c>
      <c r="B31" s="275"/>
      <c r="C31" s="199" t="s">
        <v>98</v>
      </c>
      <c r="D31" s="200">
        <f>'Site Data'!C26</f>
        <v>0</v>
      </c>
      <c r="E31" s="200">
        <f>'Site Data'!E26</f>
        <v>0</v>
      </c>
      <c r="F31" s="200">
        <f>'Site Data'!G26</f>
        <v>0</v>
      </c>
      <c r="G31" s="201">
        <f>'Site Data'!I26</f>
        <v>0</v>
      </c>
      <c r="H31" s="205"/>
      <c r="J31" s="180">
        <f t="shared" si="0"/>
        <v>0</v>
      </c>
      <c r="K31" s="180">
        <f t="shared" si="1"/>
        <v>6.2506819020585719E-2</v>
      </c>
      <c r="L31" s="180">
        <f t="shared" si="2"/>
        <v>0.25529580399803214</v>
      </c>
      <c r="M31" s="180">
        <f t="shared" si="3"/>
        <v>0.83884404109465172</v>
      </c>
      <c r="N31" s="1">
        <f t="shared" si="5"/>
        <v>27.80000000000004</v>
      </c>
      <c r="O31" s="180">
        <f t="shared" si="4"/>
        <v>25.971223021582681</v>
      </c>
    </row>
    <row r="32" spans="1:15" ht="13.5" customHeight="1" thickBot="1" x14ac:dyDescent="0.3">
      <c r="A32" s="276"/>
      <c r="B32" s="277"/>
      <c r="C32" s="202" t="s">
        <v>18</v>
      </c>
      <c r="D32" s="203">
        <f>'Site Data'!D26</f>
        <v>98</v>
      </c>
      <c r="E32" s="203">
        <f>'Site Data'!F26</f>
        <v>98</v>
      </c>
      <c r="F32" s="203">
        <f>'Site Data'!H26</f>
        <v>98</v>
      </c>
      <c r="G32" s="206">
        <f>'Site Data'!J26</f>
        <v>98</v>
      </c>
      <c r="J32" s="180">
        <f t="shared" si="0"/>
        <v>0</v>
      </c>
      <c r="K32" s="180">
        <f t="shared" si="1"/>
        <v>6.5246661310297729E-2</v>
      </c>
      <c r="L32" s="180">
        <f t="shared" si="2"/>
        <v>0.2611241156939868</v>
      </c>
      <c r="M32" s="180">
        <f t="shared" si="3"/>
        <v>0.85015998735480902</v>
      </c>
      <c r="N32" s="1">
        <f t="shared" si="5"/>
        <v>27.900000000000041</v>
      </c>
      <c r="O32" s="180">
        <f t="shared" si="4"/>
        <v>25.842293906809985</v>
      </c>
    </row>
    <row r="33" spans="1:15" x14ac:dyDescent="0.25">
      <c r="A33" s="207"/>
      <c r="B33" s="207"/>
      <c r="C33" s="207"/>
      <c r="D33" s="208"/>
      <c r="E33" s="209"/>
      <c r="F33" s="49"/>
      <c r="G33" s="210" t="s">
        <v>99</v>
      </c>
      <c r="H33" s="211" t="s">
        <v>86</v>
      </c>
      <c r="J33" s="180">
        <f t="shared" si="0"/>
        <v>0</v>
      </c>
      <c r="K33" s="180">
        <f t="shared" si="1"/>
        <v>6.8036185450434702E-2</v>
      </c>
      <c r="L33" s="180">
        <f t="shared" si="2"/>
        <v>0.26699878144936112</v>
      </c>
      <c r="M33" s="180">
        <f t="shared" si="3"/>
        <v>0.86151252726912664</v>
      </c>
      <c r="N33" s="1">
        <f t="shared" si="5"/>
        <v>28.000000000000043</v>
      </c>
      <c r="O33" s="180">
        <f t="shared" si="4"/>
        <v>25.714285714285658</v>
      </c>
    </row>
    <row r="34" spans="1:15" ht="13.5" customHeight="1" thickBot="1" x14ac:dyDescent="0.3">
      <c r="A34" s="207"/>
      <c r="B34" s="207"/>
      <c r="C34" s="207"/>
      <c r="D34" s="208"/>
      <c r="E34" s="209"/>
      <c r="F34" s="49"/>
      <c r="G34" s="212">
        <f>IF(C7&gt;0,(SUMPRODUCT(D27:G27,D28:G28)+SUMPRODUCT(D29:G29,D30:G30)+SUMPRODUCT(D31:G31,D32:G32))/C7,0)</f>
        <v>0</v>
      </c>
      <c r="H34" s="213">
        <f>IF(G34&gt;0,1000/G34-10,1000)</f>
        <v>1000</v>
      </c>
      <c r="J34" s="180">
        <f t="shared" si="0"/>
        <v>0</v>
      </c>
      <c r="K34" s="180">
        <f t="shared" si="1"/>
        <v>7.0874902004336826E-2</v>
      </c>
      <c r="L34" s="180">
        <f t="shared" si="2"/>
        <v>0.27291930968023659</v>
      </c>
      <c r="M34" s="180">
        <f t="shared" si="3"/>
        <v>0.87290117678543422</v>
      </c>
      <c r="N34" s="1">
        <f t="shared" si="5"/>
        <v>28.100000000000044</v>
      </c>
      <c r="O34" s="180">
        <f t="shared" si="4"/>
        <v>25.587188612099588</v>
      </c>
    </row>
    <row r="35" spans="1:15" x14ac:dyDescent="0.25">
      <c r="A35" s="207"/>
      <c r="B35" s="207"/>
      <c r="C35" s="207"/>
      <c r="D35" s="208"/>
      <c r="E35" s="209"/>
      <c r="F35" s="49"/>
      <c r="G35" s="214"/>
      <c r="H35" s="51"/>
      <c r="J35" s="180">
        <f t="shared" si="0"/>
        <v>0</v>
      </c>
      <c r="K35" s="180">
        <f t="shared" si="1"/>
        <v>7.3762328510040526E-2</v>
      </c>
      <c r="L35" s="180">
        <f t="shared" si="2"/>
        <v>0.27888521577568287</v>
      </c>
      <c r="M35" s="180">
        <f t="shared" si="3"/>
        <v>0.8843254588165268</v>
      </c>
      <c r="N35" s="1">
        <f t="shared" si="5"/>
        <v>28.200000000000045</v>
      </c>
      <c r="O35" s="180">
        <f t="shared" si="4"/>
        <v>25.460992907801362</v>
      </c>
    </row>
    <row r="36" spans="1:15" x14ac:dyDescent="0.25">
      <c r="B36" s="2"/>
      <c r="F36" s="40"/>
      <c r="H36" s="215"/>
      <c r="J36" s="180">
        <f t="shared" si="0"/>
        <v>0</v>
      </c>
      <c r="K36" s="180">
        <f t="shared" si="1"/>
        <v>7.6697989357081262E-2</v>
      </c>
      <c r="L36" s="180">
        <f t="shared" si="2"/>
        <v>0.28489602197455777</v>
      </c>
      <c r="M36" s="180">
        <f t="shared" si="3"/>
        <v>0.89578490311697134</v>
      </c>
      <c r="N36" s="1">
        <f t="shared" si="5"/>
        <v>28.300000000000047</v>
      </c>
      <c r="O36" s="180">
        <f t="shared" si="4"/>
        <v>25.335689045936334</v>
      </c>
    </row>
    <row r="37" spans="1:15" x14ac:dyDescent="0.25">
      <c r="A37" s="119"/>
      <c r="C37" s="49"/>
      <c r="D37" s="10" t="str">
        <f>$D$4</f>
        <v>2-year storm</v>
      </c>
      <c r="E37" s="10" t="str">
        <f>$E$4</f>
        <v>10-year storm</v>
      </c>
      <c r="F37" s="10" t="str">
        <f>$F$4</f>
        <v>25-year storm</v>
      </c>
      <c r="G37" s="10" t="str">
        <f>$G$4</f>
        <v>100-year storm</v>
      </c>
      <c r="J37" s="180">
        <f t="shared" si="0"/>
        <v>0</v>
      </c>
      <c r="K37" s="180">
        <f t="shared" si="1"/>
        <v>7.9681415665900632E-2</v>
      </c>
      <c r="L37" s="180">
        <f t="shared" si="2"/>
        <v>0.29095125724491244</v>
      </c>
      <c r="M37" s="180">
        <f t="shared" si="3"/>
        <v>0.90727904616252575</v>
      </c>
      <c r="N37" s="1">
        <f t="shared" si="5"/>
        <v>28.400000000000048</v>
      </c>
      <c r="O37" s="180">
        <f t="shared" si="4"/>
        <v>25.211267605633743</v>
      </c>
    </row>
    <row r="38" spans="1:15" x14ac:dyDescent="0.25">
      <c r="A38" s="278" t="s">
        <v>101</v>
      </c>
      <c r="B38" s="278"/>
      <c r="C38" s="278"/>
      <c r="D38" s="216">
        <f>IF(D$5&gt;0.2*$H22,(D$5-0.2*$H22)^2/(D$5+0.8*$H22),0)</f>
        <v>0</v>
      </c>
      <c r="E38" s="216">
        <f>IF(E$5&gt;0.2*$H22,(E$5-0.2*$H22)^2/(E$5+0.8*$H22),0)</f>
        <v>0</v>
      </c>
      <c r="F38" s="216">
        <f>IF(F$5&gt;0.2*$H22,(F$5-0.2*$H22)^2/(F$5+0.8*$H22),0)</f>
        <v>0</v>
      </c>
      <c r="G38" s="216">
        <f>IF(G$5&gt;0.2*$H22,(G$5-0.2*$H22)^2/(G$5+0.8*$H22),0)</f>
        <v>0</v>
      </c>
      <c r="J38" s="180">
        <f t="shared" si="0"/>
        <v>0</v>
      </c>
      <c r="K38" s="180">
        <f t="shared" si="1"/>
        <v>8.2712145169792917E-2</v>
      </c>
      <c r="L38" s="180">
        <f t="shared" si="2"/>
        <v>0.29705045716593742</v>
      </c>
      <c r="M38" s="180">
        <f t="shared" si="3"/>
        <v>0.91880743103209472</v>
      </c>
      <c r="N38" s="1">
        <f t="shared" si="5"/>
        <v>28.50000000000005</v>
      </c>
      <c r="O38" s="180">
        <f t="shared" si="4"/>
        <v>25.087719298245553</v>
      </c>
    </row>
    <row r="39" spans="1:15" x14ac:dyDescent="0.25">
      <c r="A39" s="278" t="s">
        <v>102</v>
      </c>
      <c r="B39" s="278"/>
      <c r="C39" s="278"/>
      <c r="D39" s="216">
        <f>IF(D$5&gt;0.2*$H34,(D$5-0.2*$H34)^2/(D$5+0.8*$H34),0)</f>
        <v>0</v>
      </c>
      <c r="E39" s="216">
        <f>IF(E$5&gt;0.2*$H34,(E$5-0.2*$H34)^2/(E$5+0.8*$H34),0)</f>
        <v>0</v>
      </c>
      <c r="F39" s="216">
        <f>IF(F$5&gt;0.2*$H34,(F$5-0.2*$H34)^2/(F$5+0.8*$H34),0)</f>
        <v>0</v>
      </c>
      <c r="G39" s="216">
        <f>IF(G$5&gt;0.2*$H34,(G$5-0.2*$H34)^2/(G$5+0.8*$H34),0)</f>
        <v>0</v>
      </c>
      <c r="J39" s="180">
        <f t="shared" si="0"/>
        <v>0</v>
      </c>
      <c r="K39" s="180">
        <f t="shared" si="1"/>
        <v>8.578972209932606E-2</v>
      </c>
      <c r="L39" s="180">
        <f t="shared" si="2"/>
        <v>0.30319316381238065</v>
      </c>
      <c r="M39" s="180">
        <f t="shared" si="3"/>
        <v>0.93036960729215712</v>
      </c>
      <c r="N39" s="1">
        <f t="shared" si="5"/>
        <v>28.600000000000051</v>
      </c>
      <c r="O39" s="180">
        <f t="shared" si="4"/>
        <v>24.965034965034903</v>
      </c>
    </row>
    <row r="40" spans="1:15" x14ac:dyDescent="0.25">
      <c r="A40" s="278" t="s">
        <v>103</v>
      </c>
      <c r="B40" s="278"/>
      <c r="C40" s="278"/>
      <c r="D40" s="216" t="e">
        <f>IF(D39&gt;$C$8*12/($C$7*43560),D39-$C$8*12/($C$7*43560),0)</f>
        <v>#DIV/0!</v>
      </c>
      <c r="E40" s="216" t="e">
        <f t="shared" ref="E40:G40" si="6">IF(E39&gt;$C$8*12/($C$7*43560),E39-$C$8*12/($C$7*43560),0)</f>
        <v>#DIV/0!</v>
      </c>
      <c r="F40" s="216" t="e">
        <f t="shared" si="6"/>
        <v>#DIV/0!</v>
      </c>
      <c r="G40" s="216" t="e">
        <f t="shared" si="6"/>
        <v>#DIV/0!</v>
      </c>
      <c r="J40" s="180">
        <f t="shared" si="0"/>
        <v>0</v>
      </c>
      <c r="K40" s="180">
        <f t="shared" si="1"/>
        <v>8.8913697069181383E-2</v>
      </c>
      <c r="L40" s="180">
        <f t="shared" si="2"/>
        <v>0.30937892564138614</v>
      </c>
      <c r="M40" s="180">
        <f t="shared" si="3"/>
        <v>0.94196513088361666</v>
      </c>
      <c r="N40" s="1">
        <f t="shared" si="5"/>
        <v>28.700000000000053</v>
      </c>
      <c r="O40" s="180">
        <f t="shared" si="4"/>
        <v>24.84320557491283</v>
      </c>
    </row>
    <row r="41" spans="1:15" x14ac:dyDescent="0.25">
      <c r="A41" s="217"/>
      <c r="B41" s="217"/>
      <c r="C41" s="218" t="s">
        <v>104</v>
      </c>
      <c r="D41" s="219" t="e">
        <f>IF(D40&gt;0,VLOOKUP(D40,J$3:$O$753,5),0)</f>
        <v>#DIV/0!</v>
      </c>
      <c r="E41" s="219" t="e">
        <f>IF(E40&gt;0,VLOOKUP(E40,K$3:$O$753,4),0)</f>
        <v>#DIV/0!</v>
      </c>
      <c r="F41" s="219" t="e">
        <f>IF(F40&gt;0,VLOOKUP(F40,L$3:$O$753,3),0)</f>
        <v>#DIV/0!</v>
      </c>
      <c r="G41" s="219" t="e">
        <f>IF(G40&gt;0,VLOOKUP(G40,M$3:$O$753,2),0)</f>
        <v>#DIV/0!</v>
      </c>
      <c r="J41" s="180">
        <f t="shared" si="0"/>
        <v>0</v>
      </c>
      <c r="K41" s="180">
        <f t="shared" si="1"/>
        <v>9.2083626967349522E-2</v>
      </c>
      <c r="L41" s="180">
        <f t="shared" si="2"/>
        <v>0.31560729738168841</v>
      </c>
      <c r="M41" s="180">
        <f t="shared" si="3"/>
        <v>0.95359356401100637</v>
      </c>
      <c r="N41" s="1">
        <f t="shared" si="5"/>
        <v>28.800000000000054</v>
      </c>
      <c r="O41" s="180">
        <f t="shared" si="4"/>
        <v>24.722222222222157</v>
      </c>
    </row>
    <row r="42" spans="1:15" x14ac:dyDescent="0.25">
      <c r="A42" s="3"/>
      <c r="B42" s="2"/>
      <c r="C42" s="218" t="s">
        <v>105</v>
      </c>
      <c r="D42" s="220" t="e">
        <f>IF(D41&gt;G22,"Yes","No")</f>
        <v>#DIV/0!</v>
      </c>
      <c r="E42" s="220" t="e">
        <f>IF(E41&gt;G22,"Yes","No")</f>
        <v>#DIV/0!</v>
      </c>
      <c r="F42" s="220" t="e">
        <f>IF(F41&gt;G22,"Yes*","No*")</f>
        <v>#DIV/0!</v>
      </c>
      <c r="G42" s="220" t="e">
        <f>IF(G41&gt;G22,"Yes*","No*")</f>
        <v>#DIV/0!</v>
      </c>
      <c r="J42" s="180">
        <f t="shared" si="0"/>
        <v>0</v>
      </c>
      <c r="K42" s="180">
        <f t="shared" si="1"/>
        <v>9.5299074846626836E-2</v>
      </c>
      <c r="L42" s="180">
        <f t="shared" si="2"/>
        <v>0.32187783992510632</v>
      </c>
      <c r="M42" s="180">
        <f t="shared" si="3"/>
        <v>0.96525447503399342</v>
      </c>
      <c r="N42" s="1">
        <f t="shared" si="5"/>
        <v>28.900000000000055</v>
      </c>
      <c r="O42" s="180">
        <f t="shared" si="4"/>
        <v>24.602076124567411</v>
      </c>
    </row>
    <row r="43" spans="1:15" x14ac:dyDescent="0.25">
      <c r="A43" s="221"/>
      <c r="B43" s="221"/>
      <c r="C43" s="221"/>
      <c r="D43" s="221"/>
      <c r="E43" s="221"/>
      <c r="F43" s="59" t="s">
        <v>106</v>
      </c>
      <c r="G43" s="215"/>
      <c r="J43" s="180">
        <f t="shared" si="0"/>
        <v>0</v>
      </c>
      <c r="K43" s="180">
        <f t="shared" si="1"/>
        <v>9.8559609818357638E-2</v>
      </c>
      <c r="L43" s="180">
        <f t="shared" si="2"/>
        <v>0.32819012022028482</v>
      </c>
      <c r="M43" s="180">
        <f t="shared" si="3"/>
        <v>0.97694743836113063</v>
      </c>
      <c r="N43" s="1">
        <f t="shared" si="5"/>
        <v>29.000000000000057</v>
      </c>
      <c r="O43" s="180">
        <f t="shared" si="4"/>
        <v>24.482758620689587</v>
      </c>
    </row>
    <row r="44" spans="1:15" x14ac:dyDescent="0.25">
      <c r="A44" s="221"/>
      <c r="B44" s="221"/>
      <c r="D44" s="33"/>
      <c r="E44" s="33"/>
      <c r="F44" s="33"/>
      <c r="G44" s="51"/>
      <c r="J44" s="180">
        <f t="shared" si="0"/>
        <v>0</v>
      </c>
      <c r="K44" s="180">
        <f t="shared" si="1"/>
        <v>0.10186480694836604</v>
      </c>
      <c r="L44" s="180">
        <f t="shared" si="2"/>
        <v>0.33454371116862369</v>
      </c>
      <c r="M44" s="180">
        <f t="shared" si="3"/>
        <v>0.98867203434579642</v>
      </c>
      <c r="N44" s="1">
        <f t="shared" si="5"/>
        <v>29.100000000000058</v>
      </c>
      <c r="O44" s="180">
        <f t="shared" si="4"/>
        <v>24.364261168384807</v>
      </c>
    </row>
    <row r="45" spans="1:15" x14ac:dyDescent="0.25">
      <c r="A45" s="66"/>
      <c r="B45" s="66"/>
      <c r="C45" s="207"/>
      <c r="D45" s="57"/>
      <c r="E45" s="57"/>
      <c r="F45" s="57"/>
      <c r="G45" s="51"/>
      <c r="J45" s="180">
        <f t="shared" si="0"/>
        <v>0</v>
      </c>
      <c r="K45" s="180">
        <f t="shared" si="1"/>
        <v>0.10521424715502724</v>
      </c>
      <c r="L45" s="180">
        <f t="shared" si="2"/>
        <v>0.34093819152234806</v>
      </c>
      <c r="M45" s="180">
        <f t="shared" si="3"/>
        <v>1.0004278491842753</v>
      </c>
      <c r="N45" s="1">
        <f t="shared" si="5"/>
        <v>29.20000000000006</v>
      </c>
      <c r="O45" s="180">
        <f t="shared" si="4"/>
        <v>24.246575342465682</v>
      </c>
    </row>
    <row r="46" spans="1:15" ht="12.75" customHeight="1" x14ac:dyDescent="0.25">
      <c r="A46" s="66"/>
      <c r="B46" s="66"/>
      <c r="C46" s="207"/>
      <c r="D46" s="222"/>
      <c r="E46" s="209"/>
      <c r="F46" s="209"/>
      <c r="G46" s="51"/>
      <c r="J46" s="180">
        <f t="shared" si="0"/>
        <v>0</v>
      </c>
      <c r="K46" s="180">
        <f t="shared" si="1"/>
        <v>0.1086075171094263</v>
      </c>
      <c r="L46" s="180">
        <f t="shared" si="2"/>
        <v>0.34737314578466555</v>
      </c>
      <c r="M46" s="180">
        <f t="shared" si="3"/>
        <v>1.0122144748159265</v>
      </c>
      <c r="N46" s="1">
        <f t="shared" si="5"/>
        <v>29.300000000000061</v>
      </c>
      <c r="O46" s="180">
        <f t="shared" si="4"/>
        <v>24.129692832764434</v>
      </c>
    </row>
    <row r="47" spans="1:15" ht="12.75" customHeight="1" x14ac:dyDescent="0.25">
      <c r="A47" s="66"/>
      <c r="B47" s="66"/>
      <c r="C47" s="207"/>
      <c r="D47" s="57"/>
      <c r="E47" s="57"/>
      <c r="F47" s="57"/>
      <c r="G47" s="51"/>
      <c r="J47" s="180">
        <f t="shared" si="0"/>
        <v>0</v>
      </c>
      <c r="K47" s="180">
        <f t="shared" si="1"/>
        <v>0.11204420913755322</v>
      </c>
      <c r="L47" s="180">
        <f t="shared" si="2"/>
        <v>0.35384816411195918</v>
      </c>
      <c r="M47" s="180">
        <f t="shared" si="3"/>
        <v>1.0240315088253862</v>
      </c>
      <c r="N47" s="1">
        <f t="shared" si="5"/>
        <v>29.400000000000063</v>
      </c>
      <c r="O47" s="180">
        <f t="shared" si="4"/>
        <v>24.013605442176797</v>
      </c>
    </row>
    <row r="48" spans="1:15" ht="12.75" customHeight="1" x14ac:dyDescent="0.25">
      <c r="A48" s="66"/>
      <c r="B48" s="66"/>
      <c r="C48" s="207"/>
      <c r="D48" s="222"/>
      <c r="E48" s="209"/>
      <c r="F48" s="209"/>
      <c r="G48" s="51"/>
      <c r="J48" s="180">
        <f t="shared" si="0"/>
        <v>0</v>
      </c>
      <c r="K48" s="180">
        <f t="shared" si="1"/>
        <v>0.11552392112448863</v>
      </c>
      <c r="L48" s="180">
        <f t="shared" si="2"/>
        <v>0.36036284221797132</v>
      </c>
      <c r="M48" s="180">
        <f t="shared" si="3"/>
        <v>1.0358785543467621</v>
      </c>
      <c r="N48" s="1">
        <f t="shared" si="5"/>
        <v>29.500000000000064</v>
      </c>
      <c r="O48" s="180">
        <f t="shared" si="4"/>
        <v>23.898305084745687</v>
      </c>
    </row>
    <row r="49" spans="1:15" ht="12.75" customHeight="1" x14ac:dyDescent="0.25">
      <c r="A49" s="66"/>
      <c r="B49" s="66"/>
      <c r="C49" s="207"/>
      <c r="D49" s="57"/>
      <c r="E49" s="33"/>
      <c r="F49" s="33"/>
      <c r="G49" s="51"/>
      <c r="J49" s="180">
        <f t="shared" si="0"/>
        <v>0</v>
      </c>
      <c r="K49" s="180">
        <f t="shared" si="1"/>
        <v>0.11904625642053068</v>
      </c>
      <c r="L49" s="180">
        <f t="shared" si="2"/>
        <v>0.36691678127992894</v>
      </c>
      <c r="M49" s="180">
        <f t="shared" si="3"/>
        <v>1.0477552199697699</v>
      </c>
      <c r="N49" s="1">
        <f t="shared" si="5"/>
        <v>29.600000000000065</v>
      </c>
      <c r="O49" s="180">
        <f t="shared" si="4"/>
        <v>23.783783783783711</v>
      </c>
    </row>
    <row r="50" spans="1:15" ht="12.75" customHeight="1" x14ac:dyDescent="0.25">
      <c r="A50" s="66"/>
      <c r="B50" s="66"/>
      <c r="C50" s="207"/>
      <c r="D50" s="208"/>
      <c r="E50" s="209"/>
      <c r="F50" s="49"/>
      <c r="G50" s="51"/>
      <c r="J50" s="180">
        <f t="shared" si="0"/>
        <v>0</v>
      </c>
      <c r="K50" s="180">
        <f t="shared" si="1"/>
        <v>0.1226108237492204</v>
      </c>
      <c r="L50" s="180">
        <f t="shared" si="2"/>
        <v>0.37350958784656824</v>
      </c>
      <c r="M50" s="180">
        <f t="shared" si="3"/>
        <v>1.0596611196477683</v>
      </c>
      <c r="N50" s="1">
        <f t="shared" si="5"/>
        <v>29.700000000000067</v>
      </c>
      <c r="O50" s="180">
        <f t="shared" si="4"/>
        <v>23.670033670033597</v>
      </c>
    </row>
    <row r="51" spans="1:15" ht="12.75" customHeight="1" x14ac:dyDescent="0.25">
      <c r="A51" s="51"/>
      <c r="B51" s="52"/>
      <c r="C51" s="214"/>
      <c r="D51" s="38"/>
      <c r="E51" s="214"/>
      <c r="F51" s="214"/>
      <c r="G51" s="51"/>
      <c r="J51" s="180">
        <f t="shared" si="0"/>
        <v>0</v>
      </c>
      <c r="K51" s="180">
        <f t="shared" si="1"/>
        <v>0.12621723711721528</v>
      </c>
      <c r="L51" s="180">
        <f t="shared" si="2"/>
        <v>0.38014087374800437</v>
      </c>
      <c r="M51" s="180">
        <f t="shared" si="3"/>
        <v>1.0715958726076382</v>
      </c>
      <c r="N51" s="1">
        <f t="shared" si="5"/>
        <v>29.800000000000068</v>
      </c>
      <c r="O51" s="180">
        <f t="shared" si="4"/>
        <v>23.557046979865696</v>
      </c>
    </row>
    <row r="52" spans="1:15" ht="12.75" customHeight="1" x14ac:dyDescent="0.25">
      <c r="A52" s="60"/>
      <c r="B52" s="51"/>
      <c r="C52" s="49"/>
      <c r="D52" s="33"/>
      <c r="E52" s="33"/>
      <c r="F52" s="33"/>
      <c r="G52" s="51"/>
      <c r="J52" s="180">
        <f t="shared" si="0"/>
        <v>0</v>
      </c>
      <c r="K52" s="180">
        <f t="shared" si="1"/>
        <v>0.12986511572597512</v>
      </c>
      <c r="L52" s="180">
        <f t="shared" si="2"/>
        <v>0.38681025600741759</v>
      </c>
      <c r="M52" s="180">
        <f t="shared" si="3"/>
        <v>1.0835591032614795</v>
      </c>
      <c r="N52" s="1">
        <f t="shared" si="5"/>
        <v>29.90000000000007</v>
      </c>
      <c r="O52" s="180">
        <f t="shared" si="4"/>
        <v>23.44481605351163</v>
      </c>
    </row>
    <row r="53" spans="1:15" ht="12.75" customHeight="1" x14ac:dyDescent="0.25">
      <c r="A53" s="221"/>
      <c r="B53" s="221"/>
      <c r="C53" s="221"/>
      <c r="D53" s="49"/>
      <c r="E53" s="49"/>
      <c r="F53" s="49"/>
      <c r="G53" s="51"/>
      <c r="J53" s="180">
        <f t="shared" si="0"/>
        <v>0</v>
      </c>
      <c r="K53" s="180">
        <f t="shared" si="1"/>
        <v>0.13355408388521217</v>
      </c>
      <c r="L53" s="180">
        <f t="shared" si="2"/>
        <v>0.39351735675450061</v>
      </c>
      <c r="M53" s="180">
        <f t="shared" si="3"/>
        <v>1.0955504411200696</v>
      </c>
      <c r="N53" s="1">
        <f t="shared" si="5"/>
        <v>30.000000000000071</v>
      </c>
      <c r="O53" s="180">
        <f t="shared" si="4"/>
        <v>23.333333333333258</v>
      </c>
    </row>
    <row r="54" spans="1:15" ht="12.75" customHeight="1" x14ac:dyDescent="0.25">
      <c r="A54" s="221"/>
      <c r="B54" s="221"/>
      <c r="C54" s="221"/>
      <c r="D54" s="49"/>
      <c r="E54" s="49"/>
      <c r="F54" s="49"/>
      <c r="G54" s="51"/>
      <c r="J54" s="180">
        <f t="shared" si="0"/>
        <v>0</v>
      </c>
      <c r="K54" s="180">
        <f t="shared" si="1"/>
        <v>0.13728377092806768</v>
      </c>
      <c r="L54" s="180">
        <f t="shared" si="2"/>
        <v>0.40026180314063387</v>
      </c>
      <c r="M54" s="180">
        <f t="shared" si="3"/>
        <v>1.1075695207080491</v>
      </c>
      <c r="N54" s="1">
        <f t="shared" si="5"/>
        <v>30.100000000000072</v>
      </c>
      <c r="O54" s="180">
        <f t="shared" si="4"/>
        <v>23.222591362126167</v>
      </c>
    </row>
    <row r="55" spans="1:15" ht="12.75" customHeight="1" x14ac:dyDescent="0.25">
      <c r="A55" s="223"/>
      <c r="B55" s="223"/>
      <c r="C55" s="223"/>
      <c r="D55" s="139"/>
      <c r="E55" s="139"/>
      <c r="F55" s="139"/>
      <c r="G55" s="51"/>
      <c r="J55" s="180">
        <f t="shared" si="0"/>
        <v>0</v>
      </c>
      <c r="K55" s="180">
        <f t="shared" si="1"/>
        <v>0.14105381112797166</v>
      </c>
      <c r="L55" s="180">
        <f t="shared" si="2"/>
        <v>0.4070432272557431</v>
      </c>
      <c r="M55" s="180">
        <f t="shared" si="3"/>
        <v>1.1196159814807882</v>
      </c>
      <c r="N55" s="1">
        <f t="shared" si="5"/>
        <v>30.200000000000074</v>
      </c>
      <c r="O55" s="180">
        <f t="shared" si="4"/>
        <v>23.112582781456872</v>
      </c>
    </row>
    <row r="56" spans="1:15" ht="12.75" customHeight="1" x14ac:dyDescent="0.25">
      <c r="A56" s="51"/>
      <c r="B56" s="51"/>
      <c r="C56" s="214"/>
      <c r="D56" s="38"/>
      <c r="E56" s="214"/>
      <c r="F56" s="38"/>
      <c r="G56" s="51"/>
      <c r="J56" s="180">
        <f t="shared" si="0"/>
        <v>0</v>
      </c>
      <c r="K56" s="180">
        <f t="shared" si="1"/>
        <v>0.14486384361715229</v>
      </c>
      <c r="L56" s="180">
        <f t="shared" si="2"/>
        <v>0.41386126604680756</v>
      </c>
      <c r="M56" s="180">
        <f t="shared" si="3"/>
        <v>1.1316894677429064</v>
      </c>
      <c r="N56" s="1">
        <f t="shared" si="5"/>
        <v>30.300000000000075</v>
      </c>
      <c r="O56" s="180">
        <f t="shared" si="4"/>
        <v>23.003300330032921</v>
      </c>
    </row>
    <row r="57" spans="1:15" ht="12.75" customHeight="1" x14ac:dyDescent="0.25">
      <c r="A57" s="221"/>
      <c r="B57" s="221"/>
      <c r="C57" s="221"/>
      <c r="D57" s="221"/>
      <c r="E57" s="221"/>
      <c r="F57" s="221"/>
      <c r="G57" s="51"/>
      <c r="H57" s="224"/>
      <c r="J57" s="180">
        <f t="shared" si="0"/>
        <v>0</v>
      </c>
      <c r="K57" s="180">
        <f t="shared" si="1"/>
        <v>0.14871351230675073</v>
      </c>
      <c r="L57" s="180">
        <f t="shared" si="2"/>
        <v>0.42071556123797266</v>
      </c>
      <c r="M57" s="180">
        <f t="shared" si="3"/>
        <v>1.1437896285683957</v>
      </c>
      <c r="N57" s="1">
        <f t="shared" si="5"/>
        <v>30.400000000000077</v>
      </c>
      <c r="O57" s="180">
        <f t="shared" si="4"/>
        <v>22.894736842105182</v>
      </c>
    </row>
    <row r="58" spans="1:15" ht="12.75" customHeight="1" x14ac:dyDescent="0.25">
      <c r="A58" s="221"/>
      <c r="B58" s="221"/>
      <c r="C58" s="33"/>
      <c r="D58" s="33"/>
      <c r="E58" s="33"/>
      <c r="F58" s="33"/>
      <c r="G58" s="51"/>
      <c r="H58" s="225"/>
      <c r="J58" s="180">
        <f t="shared" si="0"/>
        <v>0</v>
      </c>
      <c r="K58" s="180">
        <f t="shared" si="1"/>
        <v>0.15260246580850878</v>
      </c>
      <c r="L58" s="180">
        <f t="shared" si="2"/>
        <v>0.42760575925223632</v>
      </c>
      <c r="M58" s="180">
        <f t="shared" si="3"/>
        <v>1.1559161177223163</v>
      </c>
      <c r="N58" s="1">
        <f t="shared" si="5"/>
        <v>30.500000000000078</v>
      </c>
      <c r="O58" s="180">
        <f t="shared" si="4"/>
        <v>22.786885245901559</v>
      </c>
    </row>
    <row r="59" spans="1:15" ht="12.75" customHeight="1" x14ac:dyDescent="0.25">
      <c r="A59" s="66"/>
      <c r="B59" s="66"/>
      <c r="C59" s="207"/>
      <c r="D59" s="57"/>
      <c r="E59" s="57"/>
      <c r="F59" s="57"/>
      <c r="G59" s="51"/>
      <c r="H59" s="225"/>
      <c r="J59" s="180">
        <f t="shared" si="0"/>
        <v>0</v>
      </c>
      <c r="K59" s="180">
        <f t="shared" si="1"/>
        <v>0.15653035735799298</v>
      </c>
      <c r="L59" s="180">
        <f t="shared" si="2"/>
        <v>0.43453151113467081</v>
      </c>
      <c r="M59" s="180">
        <f t="shared" si="3"/>
        <v>1.1680685935840307</v>
      </c>
      <c r="N59" s="1">
        <f t="shared" si="5"/>
        <v>30.60000000000008</v>
      </c>
      <c r="O59" s="180">
        <f t="shared" si="4"/>
        <v>22.679738562091416</v>
      </c>
    </row>
    <row r="60" spans="1:15" ht="12.75" customHeight="1" x14ac:dyDescent="0.25">
      <c r="A60" s="66"/>
      <c r="B60" s="66"/>
      <c r="C60" s="207"/>
      <c r="D60" s="222"/>
      <c r="E60" s="209"/>
      <c r="F60" s="209"/>
      <c r="G60" s="51"/>
      <c r="H60" s="225"/>
      <c r="J60" s="180">
        <f t="shared" si="0"/>
        <v>0</v>
      </c>
      <c r="K60" s="180">
        <f t="shared" si="1"/>
        <v>0.16049684473931636</v>
      </c>
      <c r="L60" s="180">
        <f t="shared" si="2"/>
        <v>0.44149247247714307</v>
      </c>
      <c r="M60" s="180">
        <f t="shared" si="3"/>
        <v>1.1802467190719308</v>
      </c>
      <c r="N60" s="1">
        <f t="shared" si="5"/>
        <v>30.700000000000081</v>
      </c>
      <c r="O60" s="180">
        <f t="shared" si="4"/>
        <v>22.573289902280045</v>
      </c>
    </row>
    <row r="61" spans="1:15" ht="12.75" customHeight="1" x14ac:dyDescent="0.25">
      <c r="A61" s="66"/>
      <c r="B61" s="66"/>
      <c r="C61" s="207"/>
      <c r="D61" s="57"/>
      <c r="E61" s="57"/>
      <c r="F61" s="57"/>
      <c r="G61" s="51"/>
      <c r="H61" s="225"/>
      <c r="J61" s="180">
        <f t="shared" si="0"/>
        <v>0</v>
      </c>
      <c r="K61" s="180">
        <f t="shared" si="1"/>
        <v>0.16450159021133096</v>
      </c>
      <c r="L61" s="180">
        <f t="shared" si="2"/>
        <v>0.44848830334450568</v>
      </c>
      <c r="M61" s="180">
        <f t="shared" si="3"/>
        <v>1.1924501615696432</v>
      </c>
      <c r="N61" s="1">
        <f t="shared" si="5"/>
        <v>30.800000000000082</v>
      </c>
      <c r="O61" s="180">
        <f t="shared" si="4"/>
        <v>22.467532467532379</v>
      </c>
    </row>
    <row r="62" spans="1:15" ht="12.75" customHeight="1" x14ac:dyDescent="0.25">
      <c r="A62" s="66"/>
      <c r="B62" s="66"/>
      <c r="C62" s="207"/>
      <c r="D62" s="222"/>
      <c r="E62" s="209"/>
      <c r="F62" s="209"/>
      <c r="G62" s="51"/>
      <c r="H62" s="225"/>
      <c r="J62" s="180">
        <f t="shared" si="0"/>
        <v>0</v>
      </c>
      <c r="K62" s="180">
        <f t="shared" si="1"/>
        <v>0.1685442604352487</v>
      </c>
      <c r="L62" s="180">
        <f t="shared" si="2"/>
        <v>0.45551866820221526</v>
      </c>
      <c r="M62" s="180">
        <f t="shared" si="3"/>
        <v>1.2046785928536532</v>
      </c>
      <c r="N62" s="1">
        <f t="shared" si="5"/>
        <v>30.900000000000084</v>
      </c>
      <c r="O62" s="180">
        <f t="shared" si="4"/>
        <v>22.362459546925479</v>
      </c>
    </row>
    <row r="63" spans="1:15" ht="12.75" customHeight="1" x14ac:dyDescent="0.25">
      <c r="A63" s="66"/>
      <c r="B63" s="66"/>
      <c r="C63" s="207"/>
      <c r="D63" s="57"/>
      <c r="E63" s="33"/>
      <c r="F63" s="33"/>
      <c r="G63" s="51"/>
      <c r="H63" s="225"/>
      <c r="J63" s="180">
        <f t="shared" si="0"/>
        <v>0</v>
      </c>
      <c r="K63" s="180">
        <f t="shared" si="1"/>
        <v>0.17262452640366802</v>
      </c>
      <c r="L63" s="180">
        <f t="shared" si="2"/>
        <v>0.46258323584535826</v>
      </c>
      <c r="M63" s="180">
        <f t="shared" si="3"/>
        <v>1.2169316890223463</v>
      </c>
      <c r="N63" s="1">
        <f t="shared" si="5"/>
        <v>31.000000000000085</v>
      </c>
      <c r="O63" s="180">
        <f t="shared" si="4"/>
        <v>22.258064516128947</v>
      </c>
    </row>
    <row r="64" spans="1:15" ht="12.75" customHeight="1" x14ac:dyDescent="0.25">
      <c r="A64" s="66"/>
      <c r="B64" s="66"/>
      <c r="C64" s="207"/>
      <c r="D64" s="208"/>
      <c r="E64" s="209"/>
      <c r="F64" s="49"/>
      <c r="G64" s="51"/>
      <c r="H64" s="225"/>
      <c r="J64" s="180">
        <f t="shared" si="0"/>
        <v>0</v>
      </c>
      <c r="K64" s="180">
        <f t="shared" si="1"/>
        <v>0.17674206337096593</v>
      </c>
      <c r="L64" s="180">
        <f t="shared" si="2"/>
        <v>0.46968167932904104</v>
      </c>
      <c r="M64" s="180">
        <f t="shared" si="3"/>
        <v>1.2292091304264041</v>
      </c>
      <c r="N64" s="1">
        <f t="shared" si="5"/>
        <v>31.100000000000087</v>
      </c>
      <c r="O64" s="180">
        <f t="shared" si="4"/>
        <v>22.154340836012771</v>
      </c>
    </row>
    <row r="65" spans="1:15" ht="12.75" customHeight="1" x14ac:dyDescent="0.25">
      <c r="A65" s="51"/>
      <c r="B65" s="52"/>
      <c r="C65" s="214"/>
      <c r="D65" s="38"/>
      <c r="E65" s="214"/>
      <c r="F65" s="214"/>
      <c r="G65" s="51"/>
      <c r="H65" s="225"/>
      <c r="J65" s="180">
        <f t="shared" si="0"/>
        <v>0</v>
      </c>
      <c r="K65" s="180">
        <f t="shared" si="1"/>
        <v>0.18089655078503034</v>
      </c>
      <c r="L65" s="180">
        <f t="shared" si="2"/>
        <v>0.47681367590011947</v>
      </c>
      <c r="M65" s="180">
        <f t="shared" si="3"/>
        <v>1.2415106016005459</v>
      </c>
      <c r="N65" s="1">
        <f t="shared" si="5"/>
        <v>31.200000000000088</v>
      </c>
      <c r="O65" s="180">
        <f t="shared" si="4"/>
        <v>22.051282051281959</v>
      </c>
    </row>
    <row r="66" spans="1:15" ht="12.75" customHeight="1" x14ac:dyDescent="0.25">
      <c r="A66" s="60"/>
      <c r="B66" s="51"/>
      <c r="C66" s="49"/>
      <c r="D66" s="33"/>
      <c r="E66" s="33"/>
      <c r="F66" s="33"/>
      <c r="G66" s="51"/>
      <c r="H66" s="225"/>
      <c r="J66" s="180">
        <f t="shared" si="0"/>
        <v>0</v>
      </c>
      <c r="K66" s="180">
        <f t="shared" si="1"/>
        <v>0.18508767222030148</v>
      </c>
      <c r="L66" s="180">
        <f t="shared" si="2"/>
        <v>0.48397890693024009</v>
      </c>
      <c r="M66" s="180">
        <f t="shared" si="3"/>
        <v>1.2538357911965792</v>
      </c>
      <c r="N66" s="1">
        <f t="shared" si="5"/>
        <v>31.30000000000009</v>
      </c>
      <c r="O66" s="180">
        <f t="shared" si="4"/>
        <v>21.948881789137289</v>
      </c>
    </row>
    <row r="67" spans="1:15" ht="12.75" customHeight="1" x14ac:dyDescent="0.25">
      <c r="A67" s="221"/>
      <c r="B67" s="221"/>
      <c r="C67" s="221"/>
      <c r="D67" s="49"/>
      <c r="E67" s="49"/>
      <c r="F67" s="49"/>
      <c r="G67" s="51"/>
      <c r="J67" s="180">
        <f t="shared" ref="J67:J130" si="7">IF(D$5&gt;0.2*($O67),(D$5-0.2*($O67))^2/(D$5+0.8*($O67)),0)</f>
        <v>0</v>
      </c>
      <c r="K67" s="180">
        <f t="shared" ref="K67:K130" si="8">IF(E$5&gt;0.2*($O67),(E$5-0.2*($O67))^2/(E$5+0.8*($O67)),0)</f>
        <v>0.18931511531209222</v>
      </c>
      <c r="L67" s="180">
        <f t="shared" ref="L67:L130" si="9">IF(F$5&gt;0.2*($O67),(F$5-0.2*($O67))^2/(F$5+0.8*($O67)),0)</f>
        <v>0.49117705785015758</v>
      </c>
      <c r="M67" s="180">
        <f t="shared" ref="M67:M130" si="10">IF(G$5&gt;0.2*($O67),(G$5-0.2*($O67))^2/(G$5+0.8*($O67)),0)</f>
        <v>1.2661843919177287</v>
      </c>
      <c r="N67" s="1">
        <f t="shared" si="5"/>
        <v>31.400000000000091</v>
      </c>
      <c r="O67" s="180">
        <f t="shared" ref="O67:O130" si="11">IF(N67&gt;0,1000/N67-10,1000)</f>
        <v>21.847133757961693</v>
      </c>
    </row>
    <row r="68" spans="1:15" ht="12.75" customHeight="1" x14ac:dyDescent="0.25">
      <c r="A68" s="221"/>
      <c r="B68" s="221"/>
      <c r="C68" s="221"/>
      <c r="D68" s="49"/>
      <c r="E68" s="49"/>
      <c r="F68" s="49"/>
      <c r="G68" s="51"/>
      <c r="J68" s="180">
        <f t="shared" si="7"/>
        <v>0</v>
      </c>
      <c r="K68" s="180">
        <f t="shared" si="8"/>
        <v>0.19357857169215906</v>
      </c>
      <c r="L68" s="180">
        <f t="shared" si="9"/>
        <v>0.49840781808530471</v>
      </c>
      <c r="M68" s="180">
        <f t="shared" si="10"/>
        <v>1.2785561004542148</v>
      </c>
      <c r="N68" s="1">
        <f t="shared" ref="N68:N131" si="12">N67+0.1</f>
        <v>31.500000000000092</v>
      </c>
      <c r="O68" s="180">
        <f t="shared" si="11"/>
        <v>21.746031746031655</v>
      </c>
    </row>
    <row r="69" spans="1:15" ht="12.75" customHeight="1" x14ac:dyDescent="0.25">
      <c r="A69" s="223"/>
      <c r="B69" s="223"/>
      <c r="C69" s="223"/>
      <c r="D69" s="139"/>
      <c r="E69" s="139"/>
      <c r="F69" s="139"/>
      <c r="G69" s="51"/>
      <c r="J69" s="180">
        <f t="shared" si="7"/>
        <v>0</v>
      </c>
      <c r="K69" s="180">
        <f t="shared" si="8"/>
        <v>0.19787773692549776</v>
      </c>
      <c r="L69" s="180">
        <f t="shared" si="9"/>
        <v>0.50567088099258573</v>
      </c>
      <c r="M69" s="180">
        <f t="shared" si="10"/>
        <v>1.2909506174200589</v>
      </c>
      <c r="N69" s="1">
        <f t="shared" si="12"/>
        <v>31.600000000000094</v>
      </c>
      <c r="O69" s="180">
        <f t="shared" si="11"/>
        <v>21.64556962025307</v>
      </c>
    </row>
    <row r="70" spans="1:15" ht="12.75" customHeight="1" x14ac:dyDescent="0.25">
      <c r="A70" s="51"/>
      <c r="B70" s="51"/>
      <c r="C70" s="214"/>
      <c r="D70" s="38"/>
      <c r="E70" s="214"/>
      <c r="F70" s="38"/>
      <c r="G70" s="51"/>
      <c r="J70" s="180">
        <f t="shared" si="7"/>
        <v>0</v>
      </c>
      <c r="K70" s="180">
        <f t="shared" si="8"/>
        <v>0.20221231044833349</v>
      </c>
      <c r="L70" s="180">
        <f t="shared" si="9"/>
        <v>0.51296594379836469</v>
      </c>
      <c r="M70" s="180">
        <f t="shared" si="10"/>
        <v>1.3033676472910793</v>
      </c>
      <c r="N70" s="1">
        <f t="shared" si="12"/>
        <v>31.700000000000095</v>
      </c>
      <c r="O70" s="180">
        <f t="shared" si="11"/>
        <v>21.545741324921043</v>
      </c>
    </row>
    <row r="71" spans="1:15" ht="12.75" customHeight="1" x14ac:dyDescent="0.25">
      <c r="A71" s="221"/>
      <c r="B71" s="221"/>
      <c r="C71" s="221"/>
      <c r="D71" s="221"/>
      <c r="E71" s="221"/>
      <c r="F71" s="221"/>
      <c r="G71" s="51"/>
      <c r="J71" s="180">
        <f t="shared" si="7"/>
        <v>0</v>
      </c>
      <c r="K71" s="180">
        <f t="shared" si="8"/>
        <v>0.20658199550728279</v>
      </c>
      <c r="L71" s="180">
        <f t="shared" si="9"/>
        <v>0.52029270753762613</v>
      </c>
      <c r="M71" s="180">
        <f t="shared" si="10"/>
        <v>1.3158068983440641</v>
      </c>
      <c r="N71" s="1">
        <f t="shared" si="12"/>
        <v>31.800000000000097</v>
      </c>
      <c r="O71" s="180">
        <f t="shared" si="11"/>
        <v>21.446540880503051</v>
      </c>
    </row>
    <row r="72" spans="1:15" ht="12.75" customHeight="1" x14ac:dyDescent="0.25">
      <c r="A72" s="221"/>
      <c r="B72" s="221"/>
      <c r="C72" s="33"/>
      <c r="D72" s="33"/>
      <c r="E72" s="33"/>
      <c r="F72" s="33"/>
      <c r="G72" s="51"/>
      <c r="J72" s="180">
        <f t="shared" si="7"/>
        <v>0</v>
      </c>
      <c r="K72" s="180">
        <f t="shared" si="8"/>
        <v>0.21098649909965961</v>
      </c>
      <c r="L72" s="180">
        <f t="shared" si="9"/>
        <v>0.52765087699427915</v>
      </c>
      <c r="M72" s="180">
        <f t="shared" si="10"/>
        <v>1.3282680825970858</v>
      </c>
      <c r="N72" s="1">
        <f t="shared" si="12"/>
        <v>31.900000000000098</v>
      </c>
      <c r="O72" s="180">
        <f t="shared" si="11"/>
        <v>21.347962382445044</v>
      </c>
    </row>
    <row r="73" spans="1:15" ht="12.75" customHeight="1" x14ac:dyDescent="0.25">
      <c r="A73" s="66"/>
      <c r="B73" s="66"/>
      <c r="C73" s="207"/>
      <c r="D73" s="57"/>
      <c r="E73" s="57"/>
      <c r="F73" s="57"/>
      <c r="G73" s="51"/>
      <c r="J73" s="180">
        <f t="shared" si="7"/>
        <v>0</v>
      </c>
      <c r="K73" s="180">
        <f t="shared" si="8"/>
        <v>0.21542553191489786</v>
      </c>
      <c r="L73" s="180">
        <f t="shared" si="9"/>
        <v>0.53504016064257742</v>
      </c>
      <c r="M73" s="180">
        <f t="shared" si="10"/>
        <v>1.3407509157509279</v>
      </c>
      <c r="N73" s="1">
        <f t="shared" si="12"/>
        <v>32.000000000000099</v>
      </c>
      <c r="O73" s="180">
        <f t="shared" si="11"/>
        <v>21.249999999999904</v>
      </c>
    </row>
    <row r="74" spans="1:15" ht="12.75" customHeight="1" x14ac:dyDescent="0.25">
      <c r="A74" s="66"/>
      <c r="B74" s="66"/>
      <c r="C74" s="207"/>
      <c r="D74" s="222"/>
      <c r="E74" s="209"/>
      <c r="F74" s="209"/>
      <c r="G74" s="51"/>
      <c r="J74" s="180">
        <f t="shared" si="7"/>
        <v>0</v>
      </c>
      <c r="K74" s="180">
        <f t="shared" si="8"/>
        <v>0.21989880827707484</v>
      </c>
      <c r="L74" s="180">
        <f t="shared" si="9"/>
        <v>0.54246027058964263</v>
      </c>
      <c r="M74" s="180">
        <f t="shared" si="10"/>
        <v>1.3532551171316236</v>
      </c>
      <c r="N74" s="1">
        <f t="shared" si="12"/>
        <v>32.100000000000101</v>
      </c>
      <c r="O74" s="180">
        <f t="shared" si="11"/>
        <v>21.152647975077784</v>
      </c>
    </row>
    <row r="75" spans="1:15" ht="12.75" customHeight="1" x14ac:dyDescent="0.25">
      <c r="A75" s="66"/>
      <c r="B75" s="66"/>
      <c r="C75" s="207"/>
      <c r="D75" s="57"/>
      <c r="E75" s="57"/>
      <c r="F75" s="57"/>
      <c r="G75" s="51"/>
      <c r="J75" s="180">
        <f t="shared" si="7"/>
        <v>0</v>
      </c>
      <c r="K75" s="180">
        <f t="shared" si="8"/>
        <v>0.22440604608849796</v>
      </c>
      <c r="L75" s="180">
        <f t="shared" si="9"/>
        <v>0.54991092251904738</v>
      </c>
      <c r="M75" s="180">
        <f t="shared" si="10"/>
        <v>1.3657804096340431</v>
      </c>
      <c r="N75" s="1">
        <f t="shared" si="12"/>
        <v>32.200000000000102</v>
      </c>
      <c r="O75" s="180">
        <f t="shared" si="11"/>
        <v>21.055900621117914</v>
      </c>
    </row>
    <row r="76" spans="1:15" ht="12.75" customHeight="1" x14ac:dyDescent="0.25">
      <c r="A76" s="66"/>
      <c r="B76" s="66"/>
      <c r="C76" s="207"/>
      <c r="D76" s="222"/>
      <c r="E76" s="209"/>
      <c r="F76" s="209"/>
      <c r="G76" s="51"/>
      <c r="J76" s="180">
        <f t="shared" si="7"/>
        <v>3.0902153633411662E-6</v>
      </c>
      <c r="K76" s="180">
        <f t="shared" si="8"/>
        <v>0.22894696677434706</v>
      </c>
      <c r="L76" s="180">
        <f t="shared" si="9"/>
        <v>0.55739183563545724</v>
      </c>
      <c r="M76" s="180">
        <f t="shared" si="10"/>
        <v>1.3783265196665506</v>
      </c>
      <c r="N76" s="1">
        <f t="shared" si="12"/>
        <v>32.300000000000104</v>
      </c>
      <c r="O76" s="180">
        <f t="shared" si="11"/>
        <v>20.959752321981323</v>
      </c>
    </row>
    <row r="77" spans="1:15" ht="12.75" customHeight="1" x14ac:dyDescent="0.25">
      <c r="A77" s="66"/>
      <c r="B77" s="66"/>
      <c r="C77" s="207"/>
      <c r="D77" s="57"/>
      <c r="E77" s="33"/>
      <c r="F77" s="33"/>
      <c r="G77" s="51"/>
      <c r="J77" s="180">
        <f t="shared" si="7"/>
        <v>3.5310889031935118E-5</v>
      </c>
      <c r="K77" s="180">
        <f t="shared" si="8"/>
        <v>0.23352129522833573</v>
      </c>
      <c r="L77" s="180">
        <f t="shared" si="9"/>
        <v>0.56490273261028934</v>
      </c>
      <c r="M77" s="180">
        <f t="shared" si="10"/>
        <v>1.3908931770966697</v>
      </c>
      <c r="N77" s="1">
        <f t="shared" si="12"/>
        <v>32.400000000000105</v>
      </c>
      <c r="O77" s="180">
        <f t="shared" si="11"/>
        <v>20.864197530864097</v>
      </c>
    </row>
    <row r="78" spans="1:15" ht="12.75" customHeight="1" x14ac:dyDescent="0.25">
      <c r="A78" s="66"/>
      <c r="B78" s="66"/>
      <c r="C78" s="207"/>
      <c r="D78" s="208"/>
      <c r="E78" s="209"/>
      <c r="F78" s="49"/>
      <c r="G78" s="51"/>
      <c r="J78" s="180">
        <f t="shared" si="7"/>
        <v>1.0233668770263162E-4</v>
      </c>
      <c r="K78" s="180">
        <f t="shared" si="8"/>
        <v>0.2381287597593803</v>
      </c>
      <c r="L78" s="180">
        <f t="shared" si="9"/>
        <v>0.57244333952838067</v>
      </c>
      <c r="M78" s="180">
        <f t="shared" si="10"/>
        <v>1.4034801151977625</v>
      </c>
      <c r="N78" s="1">
        <f t="shared" si="12"/>
        <v>32.500000000000107</v>
      </c>
      <c r="O78" s="180">
        <f t="shared" si="11"/>
        <v>20.769230769230667</v>
      </c>
    </row>
    <row r="79" spans="1:15" x14ac:dyDescent="0.25">
      <c r="A79" s="51"/>
      <c r="B79" s="52"/>
      <c r="C79" s="214"/>
      <c r="D79" s="38"/>
      <c r="E79" s="214"/>
      <c r="F79" s="214"/>
      <c r="G79" s="51"/>
      <c r="J79" s="180">
        <f t="shared" si="7"/>
        <v>2.0390615671024979E-4</v>
      </c>
      <c r="K79" s="180">
        <f t="shared" si="8"/>
        <v>0.24276909203924726</v>
      </c>
      <c r="L79" s="180">
        <f t="shared" si="9"/>
        <v>0.580013385835632</v>
      </c>
      <c r="M79" s="180">
        <f t="shared" si="10"/>
        <v>1.4160870705966846</v>
      </c>
      <c r="N79" s="1">
        <f t="shared" si="12"/>
        <v>32.600000000000108</v>
      </c>
      <c r="O79" s="180">
        <f t="shared" si="11"/>
        <v>20.674846625766769</v>
      </c>
    </row>
    <row r="80" spans="1:15" ht="12.75" customHeight="1" x14ac:dyDescent="0.25">
      <c r="A80" s="60"/>
      <c r="B80" s="51"/>
      <c r="C80" s="49"/>
      <c r="D80" s="33"/>
      <c r="E80" s="33"/>
      <c r="F80" s="33"/>
      <c r="G80" s="51"/>
      <c r="J80" s="180">
        <f t="shared" si="7"/>
        <v>3.3976117155620783E-4</v>
      </c>
      <c r="K80" s="180">
        <f t="shared" si="8"/>
        <v>0.24744202705116336</v>
      </c>
      <c r="L80" s="180">
        <f t="shared" si="9"/>
        <v>0.58761260428761808</v>
      </c>
      <c r="M80" s="180">
        <f t="shared" si="10"/>
        <v>1.4287137832224033</v>
      </c>
      <c r="N80" s="1">
        <f t="shared" si="12"/>
        <v>32.700000000000109</v>
      </c>
      <c r="O80" s="180">
        <f t="shared" si="11"/>
        <v>20.581039755351579</v>
      </c>
    </row>
    <row r="81" spans="1:15" ht="12.75" customHeight="1" x14ac:dyDescent="0.25">
      <c r="A81" s="221"/>
      <c r="B81" s="221"/>
      <c r="C81" s="221"/>
      <c r="D81" s="49"/>
      <c r="E81" s="49"/>
      <c r="F81" s="49"/>
      <c r="G81" s="51"/>
      <c r="J81" s="180">
        <f t="shared" si="7"/>
        <v>5.0964688751385754E-4</v>
      </c>
      <c r="K81" s="180">
        <f t="shared" si="8"/>
        <v>0.25214730303936478</v>
      </c>
      <c r="L81" s="180">
        <f t="shared" si="9"/>
        <v>0.59524073089913387</v>
      </c>
      <c r="M81" s="180">
        <f t="shared" si="10"/>
        <v>1.4413599962555557</v>
      </c>
      <c r="N81" s="1">
        <f t="shared" si="12"/>
        <v>32.800000000000111</v>
      </c>
      <c r="O81" s="180">
        <f t="shared" si="11"/>
        <v>20.487804878048678</v>
      </c>
    </row>
    <row r="82" spans="1:15" ht="12.75" customHeight="1" x14ac:dyDescent="0.25">
      <c r="A82" s="221"/>
      <c r="B82" s="221"/>
      <c r="C82" s="221"/>
      <c r="D82" s="49"/>
      <c r="E82" s="49"/>
      <c r="F82" s="49"/>
      <c r="G82" s="51"/>
      <c r="J82" s="180">
        <f t="shared" si="7"/>
        <v>7.1331169015412406E-4</v>
      </c>
      <c r="K82" s="180">
        <f t="shared" si="8"/>
        <v>0.25688466145956718</v>
      </c>
      <c r="L82" s="180">
        <f t="shared" si="9"/>
        <v>0.60289750489466321</v>
      </c>
      <c r="M82" s="180">
        <f t="shared" si="10"/>
        <v>1.4540254560789256</v>
      </c>
      <c r="N82" s="1">
        <f t="shared" si="12"/>
        <v>32.900000000000112</v>
      </c>
      <c r="O82" s="180">
        <f t="shared" si="11"/>
        <v>20.395136778115397</v>
      </c>
    </row>
    <row r="83" spans="1:15" ht="12.75" customHeight="1" x14ac:dyDescent="0.25">
      <c r="A83" s="223"/>
      <c r="B83" s="223"/>
      <c r="C83" s="223"/>
      <c r="D83" s="139"/>
      <c r="E83" s="139"/>
      <c r="F83" s="139"/>
      <c r="G83" s="51"/>
      <c r="J83" s="180">
        <f t="shared" si="7"/>
        <v>9.5050714677188529E-4</v>
      </c>
      <c r="K83" s="180">
        <f t="shared" si="8"/>
        <v>0.26165384693033461</v>
      </c>
      <c r="L83" s="180">
        <f t="shared" si="9"/>
        <v>0.6105826686597452</v>
      </c>
      <c r="M83" s="180">
        <f t="shared" si="10"/>
        <v>1.4667099122288214</v>
      </c>
      <c r="N83" s="1">
        <f t="shared" si="12"/>
        <v>33.000000000000114</v>
      </c>
      <c r="O83" s="180">
        <f t="shared" si="11"/>
        <v>20.303030303030198</v>
      </c>
    </row>
    <row r="84" spans="1:15" ht="12.75" customHeight="1" x14ac:dyDescent="0.25">
      <c r="A84" s="51"/>
      <c r="B84" s="51"/>
      <c r="C84" s="214"/>
      <c r="D84" s="38"/>
      <c r="E84" s="214"/>
      <c r="F84" s="38"/>
      <c r="G84" s="51"/>
      <c r="J84" s="180">
        <f t="shared" si="7"/>
        <v>1.2209879586941928E-3</v>
      </c>
      <c r="K84" s="180">
        <f t="shared" si="8"/>
        <v>0.26645460718533315</v>
      </c>
      <c r="L84" s="180">
        <f t="shared" si="9"/>
        <v>0.61829596769322792</v>
      </c>
      <c r="M84" s="180">
        <f t="shared" si="10"/>
        <v>1.4794131173473384</v>
      </c>
      <c r="N84" s="1">
        <f t="shared" si="12"/>
        <v>33.100000000000115</v>
      </c>
      <c r="O84" s="180">
        <f t="shared" si="11"/>
        <v>20.21148036253766</v>
      </c>
    </row>
    <row r="85" spans="1:15" ht="12.75" customHeight="1" x14ac:dyDescent="0.25">
      <c r="A85" s="221"/>
      <c r="B85" s="221"/>
      <c r="C85" s="221"/>
      <c r="D85" s="221"/>
      <c r="E85" s="221"/>
      <c r="F85" s="221"/>
      <c r="G85" s="51"/>
      <c r="H85" s="226"/>
      <c r="J85" s="180">
        <f t="shared" si="7"/>
        <v>1.5245119144514823E-3</v>
      </c>
      <c r="K85" s="180">
        <f t="shared" si="8"/>
        <v>0.27128669302644354</v>
      </c>
      <c r="L85" s="180">
        <f t="shared" si="9"/>
        <v>0.62603715056037679</v>
      </c>
      <c r="M85" s="180">
        <f t="shared" si="10"/>
        <v>1.4921348271354773</v>
      </c>
      <c r="N85" s="1">
        <f t="shared" si="12"/>
        <v>33.200000000000117</v>
      </c>
      <c r="O85" s="180">
        <f t="shared" si="11"/>
        <v>20.120481927710738</v>
      </c>
    </row>
    <row r="86" spans="1:15" ht="12.75" customHeight="1" x14ac:dyDescent="0.25">
      <c r="A86" s="221"/>
      <c r="B86" s="221"/>
      <c r="C86" s="33"/>
      <c r="D86" s="33"/>
      <c r="E86" s="33"/>
      <c r="F86" s="33"/>
      <c r="G86" s="51"/>
      <c r="H86" s="225"/>
      <c r="J86" s="180">
        <f t="shared" si="7"/>
        <v>1.8608398437939555E-3</v>
      </c>
      <c r="K86" s="180">
        <f t="shared" si="8"/>
        <v>0.27614985827772204</v>
      </c>
      <c r="L86" s="180">
        <f t="shared" si="9"/>
        <v>0.63380596884683549</v>
      </c>
      <c r="M86" s="180">
        <f t="shared" si="10"/>
        <v>1.5048748003071153</v>
      </c>
      <c r="N86" s="1">
        <f t="shared" si="12"/>
        <v>33.300000000000118</v>
      </c>
      <c r="O86" s="180">
        <f t="shared" si="11"/>
        <v>20.030030030029923</v>
      </c>
    </row>
    <row r="87" spans="1:15" ht="12.75" customHeight="1" x14ac:dyDescent="0.25">
      <c r="A87" s="66"/>
      <c r="B87" s="66"/>
      <c r="C87" s="207"/>
      <c r="D87" s="57"/>
      <c r="E87" s="57"/>
      <c r="F87" s="57"/>
      <c r="G87" s="51"/>
      <c r="H87" s="225"/>
      <c r="J87" s="180">
        <f t="shared" si="7"/>
        <v>2.2297355725351899E-3</v>
      </c>
      <c r="K87" s="180">
        <f t="shared" si="8"/>
        <v>0.2810438597401867</v>
      </c>
      <c r="L87" s="180">
        <f t="shared" si="9"/>
        <v>0.64160217711340994</v>
      </c>
      <c r="M87" s="180">
        <f t="shared" si="10"/>
        <v>1.5176327985438005</v>
      </c>
      <c r="N87" s="1">
        <f t="shared" si="12"/>
        <v>33.400000000000119</v>
      </c>
      <c r="O87" s="180">
        <f t="shared" si="11"/>
        <v>19.940119760478936</v>
      </c>
    </row>
    <row r="88" spans="1:15" ht="20.25" customHeight="1" x14ac:dyDescent="0.25">
      <c r="A88" s="66"/>
      <c r="B88" s="66"/>
      <c r="C88" s="207"/>
      <c r="D88" s="222"/>
      <c r="E88" s="209"/>
      <c r="F88" s="209"/>
      <c r="G88" s="51"/>
      <c r="H88" s="225"/>
      <c r="J88" s="180">
        <f t="shared" si="7"/>
        <v>2.6309658782057432E-3</v>
      </c>
      <c r="K88" s="180">
        <f t="shared" si="8"/>
        <v>0.28596845714741342</v>
      </c>
      <c r="L88" s="180">
        <f t="shared" si="9"/>
        <v>0.64942553285166194</v>
      </c>
      <c r="M88" s="180">
        <f t="shared" si="10"/>
        <v>1.5304085864503536</v>
      </c>
      <c r="N88" s="1">
        <f t="shared" si="12"/>
        <v>33.500000000000121</v>
      </c>
      <c r="O88" s="180">
        <f t="shared" si="11"/>
        <v>19.850746268656607</v>
      </c>
    </row>
    <row r="89" spans="1:15" ht="12.75" customHeight="1" x14ac:dyDescent="0.25">
      <c r="A89" s="66"/>
      <c r="B89" s="66"/>
      <c r="C89" s="207"/>
      <c r="D89" s="57"/>
      <c r="E89" s="57"/>
      <c r="F89" s="57"/>
      <c r="G89" s="51"/>
      <c r="H89" s="1"/>
      <c r="J89" s="180">
        <f t="shared" si="7"/>
        <v>3.0643004464999514E-3</v>
      </c>
      <c r="K89" s="180">
        <f t="shared" si="8"/>
        <v>0.29092341312192499</v>
      </c>
      <c r="L89" s="180">
        <f t="shared" si="9"/>
        <v>0.65727579644029699</v>
      </c>
      <c r="M89" s="180">
        <f t="shared" si="10"/>
        <v>1.5432019315112671</v>
      </c>
      <c r="N89" s="1">
        <f t="shared" si="12"/>
        <v>33.600000000000122</v>
      </c>
      <c r="O89" s="180">
        <f t="shared" si="11"/>
        <v>19.761904761904653</v>
      </c>
    </row>
    <row r="90" spans="1:15" ht="12.75" customHeight="1" x14ac:dyDescent="0.25">
      <c r="A90" s="66"/>
      <c r="B90" s="66"/>
      <c r="C90" s="207"/>
      <c r="D90" s="222"/>
      <c r="E90" s="209"/>
      <c r="F90" s="209"/>
      <c r="G90" s="51"/>
      <c r="H90" s="1"/>
      <c r="J90" s="180">
        <f t="shared" si="7"/>
        <v>3.5295118284994946E-3</v>
      </c>
      <c r="K90" s="180">
        <f t="shared" si="8"/>
        <v>0.29590849313235873</v>
      </c>
      <c r="L90" s="180">
        <f t="shared" si="9"/>
        <v>0.66515273110233042</v>
      </c>
      <c r="M90" s="180">
        <f t="shared" si="10"/>
        <v>1.556012604047881</v>
      </c>
      <c r="N90" s="1">
        <f t="shared" si="12"/>
        <v>33.700000000000124</v>
      </c>
      <c r="O90" s="180">
        <f t="shared" si="11"/>
        <v>19.673590504450928</v>
      </c>
    </row>
    <row r="91" spans="1:15" ht="16.5" customHeight="1" x14ac:dyDescent="0.25">
      <c r="A91" s="66"/>
      <c r="B91" s="66"/>
      <c r="C91" s="207"/>
      <c r="D91" s="57"/>
      <c r="E91" s="33"/>
      <c r="F91" s="33"/>
      <c r="G91" s="51"/>
      <c r="H91" s="1"/>
      <c r="J91" s="180">
        <f t="shared" si="7"/>
        <v>4.026375398657342E-3</v>
      </c>
      <c r="K91" s="180">
        <f t="shared" si="8"/>
        <v>0.30092346545139004</v>
      </c>
      <c r="L91" s="180">
        <f t="shared" si="9"/>
        <v>0.67305610286300854</v>
      </c>
      <c r="M91" s="180">
        <f t="shared" si="10"/>
        <v>1.568840377176312</v>
      </c>
      <c r="N91" s="1">
        <f t="shared" si="12"/>
        <v>33.800000000000125</v>
      </c>
      <c r="O91" s="180">
        <f t="shared" si="11"/>
        <v>19.585798816567937</v>
      </c>
    </row>
    <row r="92" spans="1:15" ht="17.25" customHeight="1" x14ac:dyDescent="0.25">
      <c r="A92" s="66"/>
      <c r="B92" s="66"/>
      <c r="C92" s="207"/>
      <c r="D92" s="208"/>
      <c r="E92" s="209"/>
      <c r="F92" s="49"/>
      <c r="G92" s="51"/>
      <c r="H92" s="1"/>
      <c r="J92" s="180">
        <f t="shared" si="7"/>
        <v>4.554669313526884E-3</v>
      </c>
      <c r="K92" s="180">
        <f t="shared" si="8"/>
        <v>0.30596810111440609</v>
      </c>
      <c r="L92" s="180">
        <f t="shared" si="9"/>
        <v>0.68098568050848018</v>
      </c>
      <c r="M92" s="180">
        <f t="shared" si="10"/>
        <v>1.5816850267661391</v>
      </c>
      <c r="N92" s="1">
        <f t="shared" si="12"/>
        <v>33.900000000000126</v>
      </c>
      <c r="O92" s="180">
        <f t="shared" si="11"/>
        <v>19.498525073746201</v>
      </c>
    </row>
    <row r="93" spans="1:15" ht="12.75" customHeight="1" x14ac:dyDescent="0.25">
      <c r="A93" s="51"/>
      <c r="B93" s="52"/>
      <c r="C93" s="214"/>
      <c r="D93" s="38"/>
      <c r="E93" s="214"/>
      <c r="F93" s="214"/>
      <c r="G93" s="51"/>
      <c r="H93" s="1"/>
      <c r="J93" s="180">
        <f t="shared" si="7"/>
        <v>5.1141744712203596E-3</v>
      </c>
      <c r="K93" s="180">
        <f t="shared" si="8"/>
        <v>0.31104217387890393</v>
      </c>
      <c r="L93" s="180">
        <f t="shared" si="9"/>
        <v>0.68894123554519515</v>
      </c>
      <c r="M93" s="180">
        <f t="shared" si="10"/>
        <v>1.5945463313998054</v>
      </c>
      <c r="N93" s="1">
        <f t="shared" si="12"/>
        <v>34.000000000000128</v>
      </c>
      <c r="O93" s="180">
        <f t="shared" si="11"/>
        <v>19.411764705882241</v>
      </c>
    </row>
    <row r="94" spans="1:15" x14ac:dyDescent="0.25">
      <c r="A94" s="60"/>
      <c r="B94" s="51"/>
      <c r="C94" s="49"/>
      <c r="D94" s="33"/>
      <c r="E94" s="33"/>
      <c r="F94" s="33"/>
      <c r="G94" s="51"/>
      <c r="H94" s="1"/>
      <c r="J94" s="180">
        <f t="shared" si="7"/>
        <v>5.7046744715820866E-3</v>
      </c>
      <c r="K94" s="180">
        <f t="shared" si="8"/>
        <v>0.31614546018460637</v>
      </c>
      <c r="L94" s="180">
        <f t="shared" si="9"/>
        <v>0.69692254216001426</v>
      </c>
      <c r="M94" s="180">
        <f t="shared" si="10"/>
        <v>1.607424072332744</v>
      </c>
      <c r="N94" s="1">
        <f t="shared" si="12"/>
        <v>34.100000000000129</v>
      </c>
      <c r="O94" s="180">
        <f t="shared" si="11"/>
        <v>19.325513196480827</v>
      </c>
    </row>
    <row r="95" spans="1:15" x14ac:dyDescent="0.25">
      <c r="A95" s="221"/>
      <c r="B95" s="221"/>
      <c r="C95" s="221"/>
      <c r="D95" s="49"/>
      <c r="E95" s="49"/>
      <c r="F95" s="49"/>
      <c r="G95" s="51"/>
      <c r="H95" s="1"/>
      <c r="J95" s="180">
        <f t="shared" si="7"/>
        <v>6.3259555770616028E-3</v>
      </c>
      <c r="K95" s="180">
        <f t="shared" si="8"/>
        <v>0.32127773911427643</v>
      </c>
      <c r="L95" s="180">
        <f t="shared" si="9"/>
        <v>0.70492937718102666</v>
      </c>
      <c r="M95" s="180">
        <f t="shared" si="10"/>
        <v>1.6203180334542013</v>
      </c>
      <c r="N95" s="1">
        <f t="shared" si="12"/>
        <v>34.200000000000131</v>
      </c>
      <c r="O95" s="180">
        <f t="shared" si="11"/>
        <v>19.239766081871235</v>
      </c>
    </row>
    <row r="96" spans="1:15" x14ac:dyDescent="0.25">
      <c r="A96" s="221"/>
      <c r="B96" s="221"/>
      <c r="C96" s="221"/>
      <c r="D96" s="49"/>
      <c r="E96" s="49"/>
      <c r="F96" s="49"/>
      <c r="G96" s="51"/>
      <c r="H96" s="1"/>
      <c r="J96" s="180">
        <f t="shared" si="7"/>
        <v>6.9778066742724803E-3</v>
      </c>
      <c r="K96" s="180">
        <f t="shared" si="8"/>
        <v>0.32643879235521722</v>
      </c>
      <c r="L96" s="180">
        <f t="shared" si="9"/>
        <v>0.71296152003904389</v>
      </c>
      <c r="M96" s="180">
        <f t="shared" si="10"/>
        <v>1.6332280012487435</v>
      </c>
      <c r="N96" s="1">
        <f t="shared" si="12"/>
        <v>34.300000000000132</v>
      </c>
      <c r="O96" s="180">
        <f t="shared" si="11"/>
        <v>19.154518950437204</v>
      </c>
    </row>
    <row r="97" spans="1:15" ht="12.75" customHeight="1" x14ac:dyDescent="0.25">
      <c r="A97" s="223"/>
      <c r="B97" s="223"/>
      <c r="C97" s="223"/>
      <c r="D97" s="139"/>
      <c r="E97" s="139"/>
      <c r="F97" s="139"/>
      <c r="G97" s="51"/>
      <c r="H97" s="20"/>
      <c r="J97" s="180">
        <f t="shared" si="7"/>
        <v>7.6600192362228344E-3</v>
      </c>
      <c r="K97" s="180">
        <f t="shared" si="8"/>
        <v>0.33162840416144262</v>
      </c>
      <c r="L97" s="180">
        <f t="shared" si="9"/>
        <v>0.72101875272977167</v>
      </c>
      <c r="M97" s="180">
        <f t="shared" si="10"/>
        <v>1.6461537647584332</v>
      </c>
      <c r="N97" s="1">
        <f t="shared" si="12"/>
        <v>34.400000000000134</v>
      </c>
      <c r="O97" s="180">
        <f t="shared" si="11"/>
        <v>19.069767441860353</v>
      </c>
    </row>
    <row r="98" spans="1:15" ht="12.75" customHeight="1" x14ac:dyDescent="0.25">
      <c r="A98" s="51"/>
      <c r="B98" s="51"/>
      <c r="C98" s="214"/>
      <c r="D98" s="38"/>
      <c r="E98" s="214"/>
      <c r="F98" s="38"/>
      <c r="G98" s="51"/>
      <c r="H98" s="20"/>
      <c r="J98" s="180">
        <f t="shared" si="7"/>
        <v>8.3723872852042337E-3</v>
      </c>
      <c r="K98" s="180">
        <f t="shared" si="8"/>
        <v>0.33684636131650875</v>
      </c>
      <c r="L98" s="180">
        <f t="shared" si="9"/>
        <v>0.72910085977663819</v>
      </c>
      <c r="M98" s="180">
        <f t="shared" si="10"/>
        <v>1.6590951155456732</v>
      </c>
      <c r="N98" s="1">
        <f t="shared" si="12"/>
        <v>34.500000000000135</v>
      </c>
      <c r="O98" s="180">
        <f t="shared" si="11"/>
        <v>18.985507246376699</v>
      </c>
    </row>
    <row r="99" spans="1:15" s="227" customFormat="1" ht="17.25" customHeight="1" x14ac:dyDescent="0.25">
      <c r="A99" s="51"/>
      <c r="B99" s="51"/>
      <c r="C99" s="214"/>
      <c r="D99" s="38"/>
      <c r="E99" s="214"/>
      <c r="F99" s="38"/>
      <c r="G99" s="51"/>
      <c r="H99" s="20"/>
      <c r="I99" s="1"/>
      <c r="J99" s="180">
        <f t="shared" si="7"/>
        <v>9.1147073563250299E-3</v>
      </c>
      <c r="K99" s="180">
        <f t="shared" si="8"/>
        <v>0.34209245309698583</v>
      </c>
      <c r="L99" s="180">
        <f t="shared" si="9"/>
        <v>0.73720762819426344</v>
      </c>
      <c r="M99" s="180">
        <f t="shared" si="10"/>
        <v>1.6720518476566832</v>
      </c>
      <c r="N99" s="1">
        <f t="shared" si="12"/>
        <v>34.600000000000136</v>
      </c>
      <c r="O99" s="180">
        <f t="shared" si="11"/>
        <v>18.901734104046128</v>
      </c>
    </row>
    <row r="100" spans="1:15" s="20" customFormat="1" x14ac:dyDescent="0.25">
      <c r="A100" s="51"/>
      <c r="B100" s="51"/>
      <c r="C100" s="214"/>
      <c r="D100" s="38"/>
      <c r="E100" s="214"/>
      <c r="F100" s="38"/>
      <c r="G100" s="51"/>
      <c r="H100" s="225"/>
      <c r="I100" s="227"/>
      <c r="J100" s="180">
        <f t="shared" si="7"/>
        <v>9.8867784616757364E-3</v>
      </c>
      <c r="K100" s="180">
        <f t="shared" si="8"/>
        <v>0.34736647123656506</v>
      </c>
      <c r="L100" s="180">
        <f t="shared" si="9"/>
        <v>0.74533884745256618</v>
      </c>
      <c r="M100" s="180">
        <f t="shared" si="10"/>
        <v>1.6850237575856146</v>
      </c>
      <c r="N100" s="1">
        <f t="shared" si="12"/>
        <v>34.700000000000138</v>
      </c>
      <c r="O100" s="180">
        <f t="shared" si="11"/>
        <v>18.818443804034466</v>
      </c>
    </row>
    <row r="101" spans="1:15" s="20" customFormat="1" x14ac:dyDescent="0.25">
      <c r="A101" s="51"/>
      <c r="B101" s="51"/>
      <c r="C101" s="214"/>
      <c r="D101" s="38"/>
      <c r="E101" s="214"/>
      <c r="F101" s="38"/>
      <c r="G101" s="51"/>
      <c r="H101" s="225"/>
      <c r="I101" s="1"/>
      <c r="J101" s="180">
        <f t="shared" si="7"/>
        <v>1.0688402055113498E-2</v>
      </c>
      <c r="K101" s="180">
        <f t="shared" si="8"/>
        <v>0.35266820989078262</v>
      </c>
      <c r="L101" s="180">
        <f t="shared" si="9"/>
        <v>0.75349430944148399</v>
      </c>
      <c r="M101" s="180">
        <f t="shared" si="10"/>
        <v>1.6980106442392819</v>
      </c>
      <c r="N101" s="1">
        <f t="shared" si="12"/>
        <v>34.800000000000139</v>
      </c>
      <c r="O101" s="180">
        <f t="shared" si="11"/>
        <v>18.735632183907931</v>
      </c>
    </row>
    <row r="102" spans="1:15" s="20" customFormat="1" x14ac:dyDescent="0.25">
      <c r="A102" s="51"/>
      <c r="B102" s="51"/>
      <c r="C102" s="214"/>
      <c r="D102" s="38"/>
      <c r="E102" s="214"/>
      <c r="F102" s="38"/>
      <c r="G102" s="51"/>
      <c r="H102" s="225"/>
      <c r="I102" s="1"/>
      <c r="J102" s="180">
        <f t="shared" si="7"/>
        <v>1.1519381997653367E-2</v>
      </c>
      <c r="K102" s="180">
        <f t="shared" si="8"/>
        <v>0.35799746560235218</v>
      </c>
      <c r="L102" s="180">
        <f t="shared" si="9"/>
        <v>0.76167380843630594</v>
      </c>
      <c r="M102" s="180">
        <f t="shared" si="10"/>
        <v>1.711012308902506</v>
      </c>
      <c r="N102" s="1">
        <f t="shared" si="12"/>
        <v>34.900000000000141</v>
      </c>
      <c r="O102" s="180">
        <f t="shared" si="11"/>
        <v>18.653295128939714</v>
      </c>
    </row>
    <row r="103" spans="1:15" s="20" customFormat="1" x14ac:dyDescent="0.25">
      <c r="A103" s="51"/>
      <c r="B103" s="51"/>
      <c r="C103" s="214"/>
      <c r="D103" s="38"/>
      <c r="E103" s="214"/>
      <c r="F103" s="38"/>
      <c r="G103" s="51"/>
      <c r="H103" s="225"/>
      <c r="I103" s="1"/>
      <c r="J103" s="180">
        <f t="shared" si="7"/>
        <v>1.2379524523453799E-2</v>
      </c>
      <c r="K103" s="180">
        <f t="shared" si="8"/>
        <v>0.36335403726708831</v>
      </c>
      <c r="L103" s="180">
        <f t="shared" si="9"/>
        <v>0.76987714106359328</v>
      </c>
      <c r="M103" s="180">
        <f t="shared" si="10"/>
        <v>1.7240285552040424</v>
      </c>
      <c r="N103" s="1">
        <f t="shared" si="12"/>
        <v>35.000000000000142</v>
      </c>
      <c r="O103" s="180">
        <f t="shared" si="11"/>
        <v>18.571428571428456</v>
      </c>
    </row>
    <row r="104" spans="1:15" s="20" customFormat="1" ht="12.75" customHeight="1" x14ac:dyDescent="0.25">
      <c r="A104" s="51"/>
      <c r="B104" s="51"/>
      <c r="C104" s="214"/>
      <c r="D104" s="38"/>
      <c r="E104" s="214"/>
      <c r="F104" s="38"/>
      <c r="G104" s="51"/>
      <c r="H104" s="225"/>
      <c r="I104" s="1"/>
      <c r="J104" s="180">
        <f t="shared" si="7"/>
        <v>1.3268638206385151E-2</v>
      </c>
      <c r="K104" s="180">
        <f t="shared" si="8"/>
        <v>0.36873772610041528</v>
      </c>
      <c r="L104" s="180">
        <f t="shared" si="9"/>
        <v>0.77810410626768578</v>
      </c>
      <c r="M104" s="180">
        <f t="shared" si="10"/>
        <v>1.7370591890830973</v>
      </c>
      <c r="N104" s="1">
        <f t="shared" si="12"/>
        <v>35.100000000000144</v>
      </c>
      <c r="O104" s="180">
        <f t="shared" si="11"/>
        <v>18.490028490028372</v>
      </c>
    </row>
    <row r="105" spans="1:15" s="20" customFormat="1" x14ac:dyDescent="0.25">
      <c r="A105" s="51"/>
      <c r="B105" s="51"/>
      <c r="C105" s="214"/>
      <c r="D105" s="38"/>
      <c r="E105" s="214"/>
      <c r="F105" s="38"/>
      <c r="G105" s="51"/>
      <c r="H105" s="225"/>
      <c r="I105" s="1"/>
      <c r="J105" s="180">
        <f t="shared" si="7"/>
        <v>1.4186533927169285E-2</v>
      </c>
      <c r="K105" s="180">
        <f t="shared" si="8"/>
        <v>0.37414833560444621</v>
      </c>
      <c r="L105" s="180">
        <f t="shared" si="9"/>
        <v>0.78635450527777973</v>
      </c>
      <c r="M105" s="180">
        <f t="shared" si="10"/>
        <v>1.7501040187564172</v>
      </c>
      <c r="N105" s="1">
        <f t="shared" si="12"/>
        <v>35.200000000000145</v>
      </c>
      <c r="O105" s="180">
        <f t="shared" si="11"/>
        <v>18.409090909090793</v>
      </c>
    </row>
    <row r="106" spans="1:15" s="20" customFormat="1" ht="12.75" customHeight="1" x14ac:dyDescent="0.25">
      <c r="A106" s="51"/>
      <c r="B106" s="51"/>
      <c r="C106" s="214"/>
      <c r="D106" s="38"/>
      <c r="E106" s="214"/>
      <c r="F106" s="38"/>
      <c r="G106" s="51"/>
      <c r="H106" s="225"/>
      <c r="I106" s="1"/>
      <c r="J106" s="180">
        <f t="shared" si="7"/>
        <v>1.5133024841078918E-2</v>
      </c>
      <c r="K106" s="180">
        <f t="shared" si="8"/>
        <v>0.37958567153562106</v>
      </c>
      <c r="L106" s="180">
        <f t="shared" si="9"/>
        <v>0.79462814157556383</v>
      </c>
      <c r="M106" s="180">
        <f t="shared" si="10"/>
        <v>1.7631628546859321</v>
      </c>
      <c r="N106" s="1">
        <f t="shared" si="12"/>
        <v>35.300000000000146</v>
      </c>
      <c r="O106" s="180">
        <f t="shared" si="11"/>
        <v>18.328611898016881</v>
      </c>
    </row>
    <row r="107" spans="1:15" s="20" customFormat="1" x14ac:dyDescent="0.25">
      <c r="A107" s="51"/>
      <c r="B107" s="51"/>
      <c r="C107" s="214"/>
      <c r="D107" s="38"/>
      <c r="E107" s="214"/>
      <c r="F107" s="38"/>
      <c r="G107" s="51"/>
      <c r="H107" s="225"/>
      <c r="I107" s="1"/>
      <c r="J107" s="180">
        <f t="shared" si="7"/>
        <v>1.6107926346185821E-2</v>
      </c>
      <c r="K107" s="180">
        <f t="shared" si="8"/>
        <v>0.38504954187289442</v>
      </c>
      <c r="L107" s="180">
        <f t="shared" si="9"/>
        <v>0.80292482086340633</v>
      </c>
      <c r="M107" s="180">
        <f t="shared" si="10"/>
        <v>1.776235509546954</v>
      </c>
      <c r="N107" s="1">
        <f t="shared" si="12"/>
        <v>35.400000000000148</v>
      </c>
      <c r="O107" s="180">
        <f t="shared" si="11"/>
        <v>18.24858757062135</v>
      </c>
    </row>
    <row r="108" spans="1:15" s="20" customFormat="1" x14ac:dyDescent="0.25">
      <c r="A108" s="51"/>
      <c r="B108" s="51"/>
      <c r="C108" s="214"/>
      <c r="D108" s="38"/>
      <c r="E108" s="214"/>
      <c r="F108" s="38"/>
      <c r="G108" s="51"/>
      <c r="H108" s="225"/>
      <c r="I108" s="1"/>
      <c r="J108" s="180">
        <f t="shared" si="7"/>
        <v>1.7111056052146592E-2</v>
      </c>
      <c r="K108" s="180">
        <f t="shared" si="8"/>
        <v>0.39053975678645836</v>
      </c>
      <c r="L108" s="180">
        <f t="shared" si="9"/>
        <v>0.8112443510330738</v>
      </c>
      <c r="M108" s="180">
        <f t="shared" si="10"/>
        <v>1.7893217981969025</v>
      </c>
      <c r="N108" s="1">
        <f t="shared" si="12"/>
        <v>35.500000000000149</v>
      </c>
      <c r="O108" s="180">
        <f t="shared" si="11"/>
        <v>18.169014084506923</v>
      </c>
    </row>
    <row r="109" spans="1:15" s="20" customFormat="1" x14ac:dyDescent="0.25">
      <c r="A109" s="51"/>
      <c r="B109" s="51"/>
      <c r="C109" s="214"/>
      <c r="D109" s="38"/>
      <c r="E109" s="214"/>
      <c r="F109" s="38"/>
      <c r="G109" s="51"/>
      <c r="H109" s="225"/>
      <c r="I109" s="1"/>
      <c r="J109" s="180">
        <f t="shared" si="7"/>
        <v>1.814223374951645E-2</v>
      </c>
      <c r="K109" s="180">
        <f t="shared" si="8"/>
        <v>0.39605612860699663</v>
      </c>
      <c r="L109" s="180">
        <f t="shared" si="9"/>
        <v>0.81958654213498505</v>
      </c>
      <c r="M109" s="180">
        <f t="shared" si="10"/>
        <v>1.8024215376445718</v>
      </c>
      <c r="N109" s="1">
        <f t="shared" si="12"/>
        <v>35.600000000000151</v>
      </c>
      <c r="O109" s="180">
        <f t="shared" si="11"/>
        <v>18.089887640449319</v>
      </c>
    </row>
    <row r="110" spans="1:15" s="20" customFormat="1" x14ac:dyDescent="0.25">
      <c r="A110" s="51"/>
      <c r="B110" s="51"/>
      <c r="C110" s="214"/>
      <c r="D110" s="38"/>
      <c r="E110" s="214"/>
      <c r="F110" s="38"/>
      <c r="G110" s="51"/>
      <c r="H110" s="225"/>
      <c r="I110" s="1"/>
      <c r="J110" s="180">
        <f t="shared" si="7"/>
        <v>1.9201281379579396E-2</v>
      </c>
      <c r="K110" s="180">
        <f t="shared" si="8"/>
        <v>0.40159847179545177</v>
      </c>
      <c r="L110" s="180">
        <f t="shared" si="9"/>
        <v>0.82795120634797625</v>
      </c>
      <c r="M110" s="180">
        <f t="shared" si="10"/>
        <v>1.8155345470199027</v>
      </c>
      <c r="N110" s="1">
        <f t="shared" si="12"/>
        <v>35.700000000000152</v>
      </c>
      <c r="O110" s="180">
        <f t="shared" si="11"/>
        <v>18.011204481792596</v>
      </c>
    </row>
    <row r="111" spans="1:15" s="20" customFormat="1" x14ac:dyDescent="0.25">
      <c r="A111" s="51"/>
      <c r="B111" s="51"/>
      <c r="C111" s="214"/>
      <c r="D111" s="38"/>
      <c r="E111" s="214"/>
      <c r="F111" s="38"/>
      <c r="G111" s="51"/>
      <c r="H111" s="225"/>
      <c r="I111" s="1"/>
      <c r="J111" s="180">
        <f t="shared" si="7"/>
        <v>2.0288023004685646E-2</v>
      </c>
      <c r="K111" s="180">
        <f t="shared" si="8"/>
        <v>0.40716660291330081</v>
      </c>
      <c r="L111" s="180">
        <f t="shared" si="9"/>
        <v>0.83633815794957467</v>
      </c>
      <c r="M111" s="180">
        <f t="shared" si="10"/>
        <v>1.8286606475442664</v>
      </c>
      <c r="N111" s="1">
        <f t="shared" si="12"/>
        <v>35.800000000000153</v>
      </c>
      <c r="O111" s="180">
        <f t="shared" si="11"/>
        <v>17.932960893854627</v>
      </c>
    </row>
    <row r="112" spans="1:15" s="20" customFormat="1" x14ac:dyDescent="0.25">
      <c r="A112" s="51"/>
      <c r="B112" s="51"/>
      <c r="C112" s="214"/>
      <c r="D112" s="38"/>
      <c r="E112" s="214"/>
      <c r="F112" s="38"/>
      <c r="G112" s="51"/>
      <c r="H112" s="225"/>
      <c r="J112" s="180">
        <f t="shared" si="7"/>
        <v>2.1402284779085998E-2</v>
      </c>
      <c r="K112" s="180">
        <f t="shared" si="8"/>
        <v>0.41276034059332722</v>
      </c>
      <c r="L112" s="180">
        <f t="shared" si="9"/>
        <v>0.84474721328676827</v>
      </c>
      <c r="M112" s="180">
        <f t="shared" si="10"/>
        <v>1.8417996625012438</v>
      </c>
      <c r="N112" s="1">
        <f t="shared" si="12"/>
        <v>35.900000000000155</v>
      </c>
      <c r="O112" s="180">
        <f t="shared" si="11"/>
        <v>17.8551532033425</v>
      </c>
    </row>
    <row r="113" spans="1:15" s="20" customFormat="1" x14ac:dyDescent="0.25">
      <c r="A113" s="51"/>
      <c r="B113" s="51"/>
      <c r="C113" s="214"/>
      <c r="D113" s="38"/>
      <c r="E113" s="214"/>
      <c r="F113" s="38"/>
      <c r="G113" s="51"/>
      <c r="H113" s="225"/>
      <c r="J113" s="180">
        <f t="shared" si="7"/>
        <v>2.2543894920253764E-2</v>
      </c>
      <c r="K113" s="180">
        <f t="shared" si="8"/>
        <v>0.41837950551088143</v>
      </c>
      <c r="L113" s="180">
        <f t="shared" si="9"/>
        <v>0.85317819074726453</v>
      </c>
      <c r="M113" s="180">
        <f t="shared" si="10"/>
        <v>1.8549514172078945</v>
      </c>
      <c r="N113" s="1">
        <f t="shared" si="12"/>
        <v>36.000000000000156</v>
      </c>
      <c r="O113" s="180">
        <f t="shared" si="11"/>
        <v>17.777777777777658</v>
      </c>
    </row>
    <row r="114" spans="1:15" s="20" customFormat="1" x14ac:dyDescent="0.25">
      <c r="A114" s="51"/>
      <c r="B114" s="51"/>
      <c r="C114" s="214"/>
      <c r="D114" s="38"/>
      <c r="E114" s="214"/>
      <c r="F114" s="38"/>
      <c r="G114" s="51"/>
      <c r="H114" s="225"/>
      <c r="J114" s="180">
        <f t="shared" si="7"/>
        <v>2.3712683680684309E-2</v>
      </c>
      <c r="K114" s="180">
        <f t="shared" si="8"/>
        <v>0.42402392035561659</v>
      </c>
      <c r="L114" s="180">
        <f t="shared" si="9"/>
        <v>0.86163091073122566</v>
      </c>
      <c r="M114" s="180">
        <f t="shared" si="10"/>
        <v>1.8681157389864997</v>
      </c>
      <c r="N114" s="1">
        <f t="shared" si="12"/>
        <v>36.100000000000158</v>
      </c>
      <c r="O114" s="180">
        <f t="shared" si="11"/>
        <v>17.700831024930626</v>
      </c>
    </row>
    <row r="115" spans="1:15" s="20" customFormat="1" x14ac:dyDescent="0.25">
      <c r="A115" s="51"/>
      <c r="B115" s="51"/>
      <c r="C115" s="214"/>
      <c r="D115" s="38"/>
      <c r="E115" s="214"/>
      <c r="F115" s="38"/>
      <c r="G115" s="51"/>
      <c r="H115" s="225"/>
      <c r="J115" s="180">
        <f t="shared" si="7"/>
        <v>2.4908483320163332E-2</v>
      </c>
      <c r="K115" s="180">
        <f t="shared" si="8"/>
        <v>0.42969340980369369</v>
      </c>
      <c r="L115" s="180">
        <f t="shared" si="9"/>
        <v>0.87010519562346933</v>
      </c>
      <c r="M115" s="180">
        <f t="shared" si="10"/>
        <v>1.8812924571367731</v>
      </c>
      <c r="N115" s="1">
        <f t="shared" si="12"/>
        <v>36.200000000000159</v>
      </c>
      <c r="O115" s="180">
        <f t="shared" si="11"/>
        <v>17.624309392265072</v>
      </c>
    </row>
    <row r="116" spans="1:15" s="20" customFormat="1" ht="12.75" customHeight="1" x14ac:dyDescent="0.25">
      <c r="A116" s="51"/>
      <c r="B116" s="51"/>
      <c r="C116" s="214"/>
      <c r="D116" s="38"/>
      <c r="E116" s="214"/>
      <c r="F116" s="38"/>
      <c r="G116" s="51"/>
      <c r="H116" s="225"/>
      <c r="J116" s="180">
        <f t="shared" si="7"/>
        <v>2.6131128078495457E-2</v>
      </c>
      <c r="K116" s="180">
        <f t="shared" si="8"/>
        <v>0.4353878004904489</v>
      </c>
      <c r="L116" s="180">
        <f t="shared" si="9"/>
        <v>0.87860086976613672</v>
      </c>
      <c r="M116" s="180">
        <f t="shared" si="10"/>
        <v>1.8944814029085402</v>
      </c>
      <c r="N116" s="1">
        <f t="shared" si="12"/>
        <v>36.300000000000161</v>
      </c>
      <c r="O116" s="180">
        <f t="shared" si="11"/>
        <v>17.548209366391063</v>
      </c>
    </row>
    <row r="117" spans="1:15" s="20" customFormat="1" x14ac:dyDescent="0.25">
      <c r="A117" s="51"/>
      <c r="B117" s="51"/>
      <c r="C117" s="214"/>
      <c r="D117" s="38"/>
      <c r="E117" s="214"/>
      <c r="F117" s="38"/>
      <c r="G117" s="51"/>
      <c r="H117" s="225"/>
      <c r="J117" s="180">
        <f t="shared" si="7"/>
        <v>2.7380454148682534E-2</v>
      </c>
      <c r="K117" s="180">
        <f t="shared" si="8"/>
        <v>0.44110692098350662</v>
      </c>
      <c r="L117" s="180">
        <f t="shared" si="9"/>
        <v>0.88711775943180238</v>
      </c>
      <c r="M117" s="180">
        <f t="shared" si="10"/>
        <v>1.9076824094748541</v>
      </c>
      <c r="N117" s="1">
        <f t="shared" si="12"/>
        <v>36.400000000000162</v>
      </c>
      <c r="O117" s="180">
        <f t="shared" si="11"/>
        <v>17.47252747252735</v>
      </c>
    </row>
    <row r="118" spans="1:15" s="20" customFormat="1" ht="12.75" customHeight="1" x14ac:dyDescent="0.25">
      <c r="A118" s="51"/>
      <c r="B118" s="51"/>
      <c r="C118" s="214"/>
      <c r="D118" s="38"/>
      <c r="E118" s="214"/>
      <c r="F118" s="38"/>
      <c r="G118" s="51"/>
      <c r="H118" s="225"/>
      <c r="J118" s="180">
        <f t="shared" si="7"/>
        <v>2.8656299650545135E-2</v>
      </c>
      <c r="K118" s="180">
        <f t="shared" si="8"/>
        <v>0.44685060175633823</v>
      </c>
      <c r="L118" s="180">
        <f t="shared" si="9"/>
        <v>0.89565569279703061</v>
      </c>
      <c r="M118" s="180">
        <f t="shared" si="10"/>
        <v>1.9208953119055638</v>
      </c>
      <c r="N118" s="1">
        <f t="shared" si="12"/>
        <v>36.500000000000163</v>
      </c>
      <c r="O118" s="180">
        <f t="shared" si="11"/>
        <v>17.397260273972481</v>
      </c>
    </row>
    <row r="119" spans="1:15" s="20" customFormat="1" x14ac:dyDescent="0.25">
      <c r="A119" s="51"/>
      <c r="B119" s="51"/>
      <c r="C119" s="214"/>
      <c r="D119" s="38"/>
      <c r="E119" s="214"/>
      <c r="F119" s="38"/>
      <c r="G119" s="51"/>
      <c r="H119" s="225"/>
      <c r="J119" s="180">
        <f t="shared" si="7"/>
        <v>2.9958504604777305E-2</v>
      </c>
      <c r="K119" s="180">
        <f t="shared" si="8"/>
        <v>0.45261867516225346</v>
      </c>
      <c r="L119" s="180">
        <f t="shared" si="9"/>
        <v>0.90421449991636627</v>
      </c>
      <c r="M119" s="180">
        <f t="shared" si="10"/>
        <v>1.9341199471413144</v>
      </c>
      <c r="N119" s="1">
        <f t="shared" si="12"/>
        <v>36.600000000000165</v>
      </c>
      <c r="O119" s="180">
        <f t="shared" si="11"/>
        <v>17.322404371584575</v>
      </c>
    </row>
    <row r="120" spans="1:15" s="20" customFormat="1" x14ac:dyDescent="0.25">
      <c r="A120" s="1"/>
      <c r="B120" s="1"/>
      <c r="C120" s="40"/>
      <c r="D120" s="41"/>
      <c r="E120" s="40"/>
      <c r="F120" s="41"/>
      <c r="G120" s="1"/>
      <c r="H120" s="225"/>
      <c r="J120" s="180">
        <f t="shared" si="7"/>
        <v>3.1286910907426732E-2</v>
      </c>
      <c r="K120" s="180">
        <f t="shared" si="8"/>
        <v>0.4584109754088157</v>
      </c>
      <c r="L120" s="180">
        <f t="shared" si="9"/>
        <v>0.91279401269674831</v>
      </c>
      <c r="M120" s="180">
        <f t="shared" si="10"/>
        <v>1.9473561539679669</v>
      </c>
      <c r="N120" s="1">
        <f t="shared" si="12"/>
        <v>36.700000000000166</v>
      </c>
      <c r="O120" s="180">
        <f t="shared" si="11"/>
        <v>17.247956403269633</v>
      </c>
    </row>
    <row r="121" spans="1:15" s="20" customFormat="1" x14ac:dyDescent="0.25">
      <c r="A121" s="1"/>
      <c r="B121" s="1"/>
      <c r="C121" s="40"/>
      <c r="D121" s="41"/>
      <c r="E121" s="40"/>
      <c r="F121" s="41"/>
      <c r="G121" s="1"/>
      <c r="H121" s="225"/>
      <c r="J121" s="180">
        <f t="shared" si="7"/>
        <v>3.2641362304792712E-2</v>
      </c>
      <c r="K121" s="180">
        <f t="shared" si="8"/>
        <v>0.46422733853267678</v>
      </c>
      <c r="L121" s="180">
        <f t="shared" si="9"/>
        <v>0.92139406487234043</v>
      </c>
      <c r="M121" s="180">
        <f t="shared" si="10"/>
        <v>1.9606037729914434</v>
      </c>
      <c r="N121" s="1">
        <f t="shared" si="12"/>
        <v>36.800000000000168</v>
      </c>
      <c r="O121" s="180">
        <f t="shared" si="11"/>
        <v>17.173913043478137</v>
      </c>
    </row>
    <row r="122" spans="1:15" s="20" customFormat="1" x14ac:dyDescent="0.25">
      <c r="A122" s="1"/>
      <c r="B122" s="1"/>
      <c r="C122" s="40"/>
      <c r="D122" s="41"/>
      <c r="E122" s="40"/>
      <c r="F122" s="41"/>
      <c r="G122" s="1"/>
      <c r="H122" s="225"/>
      <c r="J122" s="180">
        <f t="shared" si="7"/>
        <v>3.4021704368732975E-2</v>
      </c>
      <c r="K122" s="180">
        <f t="shared" si="8"/>
        <v>0.47006760237481821</v>
      </c>
      <c r="L122" s="180">
        <f t="shared" si="9"/>
        <v>0.9300144919797726</v>
      </c>
      <c r="M122" s="180">
        <f t="shared" si="10"/>
        <v>1.9738626466129725</v>
      </c>
      <c r="N122" s="1">
        <f t="shared" si="12"/>
        <v>36.900000000000169</v>
      </c>
      <c r="O122" s="180">
        <f t="shared" si="11"/>
        <v>17.100271002709903</v>
      </c>
    </row>
    <row r="123" spans="1:15" s="20" customFormat="1" x14ac:dyDescent="0.25">
      <c r="A123" s="1"/>
      <c r="B123" s="1"/>
      <c r="C123" s="40"/>
      <c r="D123" s="41"/>
      <c r="E123" s="40"/>
      <c r="F123" s="41"/>
      <c r="G123" s="1"/>
      <c r="H123" s="225"/>
      <c r="J123" s="180">
        <f t="shared" si="7"/>
        <v>3.542778447237286E-2</v>
      </c>
      <c r="K123" s="180">
        <f t="shared" si="8"/>
        <v>0.47593160655619676</v>
      </c>
      <c r="L123" s="180">
        <f t="shared" si="9"/>
        <v>0.93865513133378498</v>
      </c>
      <c r="M123" s="180">
        <f t="shared" si="10"/>
        <v>1.9871326190047467</v>
      </c>
      <c r="N123" s="1">
        <f t="shared" si="12"/>
        <v>37.000000000000171</v>
      </c>
      <c r="O123" s="180">
        <f t="shared" si="11"/>
        <v>17.027027027026904</v>
      </c>
    </row>
    <row r="124" spans="1:15" s="20" customFormat="1" x14ac:dyDescent="0.25">
      <c r="A124" s="1"/>
      <c r="B124" s="1"/>
      <c r="C124" s="40"/>
      <c r="D124" s="41"/>
      <c r="E124" s="40"/>
      <c r="F124" s="41"/>
      <c r="G124" s="1"/>
      <c r="H124" s="225"/>
      <c r="J124" s="180">
        <f t="shared" si="7"/>
        <v>3.6859451766208327E-2</v>
      </c>
      <c r="K124" s="180">
        <f t="shared" si="8"/>
        <v>0.48181919245378185</v>
      </c>
      <c r="L124" s="180">
        <f t="shared" si="9"/>
        <v>0.94731582200326148</v>
      </c>
      <c r="M124" s="180">
        <f t="shared" si="10"/>
        <v>2.0004135360859627</v>
      </c>
      <c r="N124" s="1">
        <f t="shared" si="12"/>
        <v>37.100000000000172</v>
      </c>
      <c r="O124" s="180">
        <f t="shared" si="11"/>
        <v>16.954177897573999</v>
      </c>
    </row>
    <row r="125" spans="1:15" s="20" customFormat="1" x14ac:dyDescent="0.25">
      <c r="A125" s="1"/>
      <c r="B125" s="1"/>
      <c r="C125" s="40"/>
      <c r="D125" s="41"/>
      <c r="E125" s="40"/>
      <c r="F125" s="41"/>
      <c r="G125" s="1"/>
      <c r="H125" s="225"/>
      <c r="J125" s="180">
        <f t="shared" si="7"/>
        <v>3.8316557154595497E-2</v>
      </c>
      <c r="K125" s="180">
        <f t="shared" si="8"/>
        <v>0.48773020317698029</v>
      </c>
      <c r="L125" s="180">
        <f t="shared" si="9"/>
        <v>0.95599640478765413</v>
      </c>
      <c r="M125" s="180">
        <f t="shared" si="10"/>
        <v>2.0137052454992568</v>
      </c>
      <c r="N125" s="1">
        <f t="shared" si="12"/>
        <v>37.200000000000173</v>
      </c>
      <c r="O125" s="180">
        <f t="shared" si="11"/>
        <v>16.8817204301074</v>
      </c>
    </row>
    <row r="126" spans="1:15" s="20" customFormat="1" x14ac:dyDescent="0.25">
      <c r="A126" s="1"/>
      <c r="B126" s="1"/>
      <c r="C126" s="40"/>
      <c r="D126" s="41"/>
      <c r="E126" s="40"/>
      <c r="F126" s="41"/>
      <c r="G126" s="1"/>
      <c r="H126" s="225"/>
      <c r="J126" s="180">
        <f t="shared" si="7"/>
        <v>3.9798953272620174E-2</v>
      </c>
      <c r="K126" s="180">
        <f t="shared" si="8"/>
        <v>0.49366448354444042</v>
      </c>
      <c r="L126" s="180">
        <f t="shared" si="9"/>
        <v>0.96469672219378522</v>
      </c>
      <c r="M126" s="180">
        <f t="shared" si="10"/>
        <v>2.0270075965875138</v>
      </c>
      <c r="N126" s="1">
        <f t="shared" si="12"/>
        <v>37.300000000000175</v>
      </c>
      <c r="O126" s="180">
        <f t="shared" si="11"/>
        <v>16.809651474530707</v>
      </c>
    </row>
    <row r="127" spans="1:15" s="20" customFormat="1" ht="14.25" customHeight="1" x14ac:dyDescent="0.25">
      <c r="A127" s="1"/>
      <c r="B127" s="1"/>
      <c r="C127" s="40"/>
      <c r="D127" s="41"/>
      <c r="E127" s="40"/>
      <c r="F127" s="41"/>
      <c r="G127" s="1"/>
      <c r="H127" s="225"/>
      <c r="J127" s="180">
        <f t="shared" si="7"/>
        <v>4.1306494463339637E-2</v>
      </c>
      <c r="K127" s="180">
        <f t="shared" si="8"/>
        <v>0.49962188006122854</v>
      </c>
      <c r="L127" s="180">
        <f t="shared" si="9"/>
        <v>0.9734166184130213</v>
      </c>
      <c r="M127" s="180">
        <f t="shared" si="10"/>
        <v>2.0403204403710538</v>
      </c>
      <c r="N127" s="1">
        <f t="shared" si="12"/>
        <v>37.400000000000176</v>
      </c>
      <c r="O127" s="180">
        <f t="shared" si="11"/>
        <v>16.737967914438375</v>
      </c>
    </row>
    <row r="128" spans="1:15" s="20" customFormat="1" x14ac:dyDescent="0.25">
      <c r="A128" s="1"/>
      <c r="B128" s="1"/>
      <c r="C128" s="40"/>
      <c r="D128" s="41"/>
      <c r="E128" s="40"/>
      <c r="F128" s="41"/>
      <c r="G128" s="1"/>
      <c r="H128" s="225"/>
      <c r="J128" s="180">
        <f t="shared" si="7"/>
        <v>4.2839036755389318E-2</v>
      </c>
      <c r="K128" s="180">
        <f t="shared" si="8"/>
        <v>0.50560224089636907</v>
      </c>
      <c r="L128" s="180">
        <f t="shared" si="9"/>
        <v>0.98215593929881195</v>
      </c>
      <c r="M128" s="180">
        <f t="shared" si="10"/>
        <v>2.0536436295251765</v>
      </c>
      <c r="N128" s="1">
        <f t="shared" si="12"/>
        <v>37.500000000000178</v>
      </c>
      <c r="O128" s="180">
        <f t="shared" si="11"/>
        <v>16.66666666666654</v>
      </c>
    </row>
    <row r="129" spans="1:15" s="20" customFormat="1" x14ac:dyDescent="0.25">
      <c r="A129" s="1"/>
      <c r="B129" s="1"/>
      <c r="C129" s="40"/>
      <c r="D129" s="41"/>
      <c r="E129" s="40"/>
      <c r="F129" s="41"/>
      <c r="G129" s="1"/>
      <c r="H129" s="225"/>
      <c r="J129" s="180">
        <f t="shared" si="7"/>
        <v>4.4396437840948967E-2</v>
      </c>
      <c r="K129" s="180">
        <f t="shared" si="8"/>
        <v>0.51160541586074559</v>
      </c>
      <c r="L129" s="180">
        <f t="shared" si="9"/>
        <v>0.99091453234458815</v>
      </c>
      <c r="M129" s="180">
        <f t="shared" si="10"/>
        <v>2.066977018358072</v>
      </c>
      <c r="N129" s="1">
        <f t="shared" si="12"/>
        <v>37.600000000000179</v>
      </c>
      <c r="O129" s="180">
        <f t="shared" si="11"/>
        <v>16.595744680850938</v>
      </c>
    </row>
    <row r="130" spans="1:15" s="20" customFormat="1" x14ac:dyDescent="0.25">
      <c r="A130" s="1"/>
      <c r="B130" s="1"/>
      <c r="C130" s="40"/>
      <c r="D130" s="41"/>
      <c r="E130" s="40"/>
      <c r="F130" s="41"/>
      <c r="G130" s="1"/>
      <c r="H130" s="225"/>
      <c r="J130" s="180">
        <f t="shared" si="7"/>
        <v>4.5978557054060294E-2</v>
      </c>
      <c r="K130" s="180">
        <f t="shared" si="8"/>
        <v>0.51763125638535157</v>
      </c>
      <c r="L130" s="180">
        <f t="shared" si="9"/>
        <v>0.99969224666201262</v>
      </c>
      <c r="M130" s="180">
        <f t="shared" si="10"/>
        <v>2.0803204627890777</v>
      </c>
      <c r="N130" s="1">
        <f t="shared" si="12"/>
        <v>37.70000000000018</v>
      </c>
      <c r="O130" s="180">
        <f t="shared" si="11"/>
        <v>16.525198938991917</v>
      </c>
    </row>
    <row r="131" spans="1:15" s="20" customFormat="1" x14ac:dyDescent="0.25">
      <c r="A131" s="1"/>
      <c r="B131" s="1"/>
      <c r="C131" s="40"/>
      <c r="D131" s="41"/>
      <c r="E131" s="40"/>
      <c r="F131" s="41"/>
      <c r="G131" s="1"/>
      <c r="H131" s="225"/>
      <c r="J131" s="180">
        <f t="shared" ref="J131:J194" si="13">IF(D$5&gt;0.2*($O131),(D$5-0.2*($O131))^2/(D$5+0.8*($O131)),0)</f>
        <v>4.7585255349290208E-2</v>
      </c>
      <c r="K131" s="180">
        <f t="shared" ref="K131:K194" si="14">IF(E$5&gt;0.2*($O131),(E$5-0.2*($O131))^2/(E$5+0.8*($O131)),0)</f>
        <v>0.52367961549988729</v>
      </c>
      <c r="L131" s="180">
        <f t="shared" ref="L131:L194" si="15">IF(F$5&gt;0.2*($O131),(F$5-0.2*($O131))^2/(F$5+0.8*($O131)),0)</f>
        <v>1.0084889329595723</v>
      </c>
      <c r="M131" s="180">
        <f t="shared" ref="M131:M194" si="16">IF(G$5&gt;0.2*($O131),(G$5-0.2*($O131))^2/(G$5+0.8*($O131)),0)</f>
        <v>2.093673820327282</v>
      </c>
      <c r="N131" s="1">
        <f t="shared" si="12"/>
        <v>37.800000000000182</v>
      </c>
      <c r="O131" s="180">
        <f t="shared" ref="O131:O194" si="17">IF(N131&gt;0,1000/N131-10,1000)</f>
        <v>16.455026455026328</v>
      </c>
    </row>
    <row r="132" spans="1:15" s="20" customFormat="1" x14ac:dyDescent="0.25">
      <c r="A132" s="1"/>
      <c r="B132" s="1"/>
      <c r="C132" s="40"/>
      <c r="D132" s="41"/>
      <c r="E132" s="40"/>
      <c r="F132" s="41"/>
      <c r="G132" s="1"/>
      <c r="H132" s="225"/>
      <c r="J132" s="180">
        <f t="shared" si="13"/>
        <v>4.921639528073303E-2</v>
      </c>
      <c r="K132" s="180">
        <f t="shared" si="14"/>
        <v>0.52975034781169539</v>
      </c>
      <c r="L132" s="180">
        <f t="shared" si="15"/>
        <v>1.0173044435215157</v>
      </c>
      <c r="M132" s="180">
        <f t="shared" si="16"/>
        <v>2.1070369500504693</v>
      </c>
      <c r="N132" s="1">
        <f t="shared" ref="N132:N195" si="18">N131+0.1</f>
        <v>37.900000000000183</v>
      </c>
      <c r="O132" s="180">
        <f t="shared" si="17"/>
        <v>16.385224274406205</v>
      </c>
    </row>
    <row r="133" spans="1:15" s="20" customFormat="1" x14ac:dyDescent="0.25">
      <c r="A133" s="1"/>
      <c r="B133" s="1"/>
      <c r="C133" s="40"/>
      <c r="D133" s="41"/>
      <c r="E133" s="40"/>
      <c r="F133" s="41"/>
      <c r="G133" s="1"/>
      <c r="H133" s="225"/>
      <c r="J133" s="180">
        <f t="shared" si="13"/>
        <v>5.0871840981346048E-2</v>
      </c>
      <c r="K133" s="180">
        <f t="shared" si="14"/>
        <v>0.53584330948502956</v>
      </c>
      <c r="L133" s="180">
        <f t="shared" si="15"/>
        <v>1.026138632187116</v>
      </c>
      <c r="M133" s="180">
        <f t="shared" si="16"/>
        <v>2.1204097125843937</v>
      </c>
      <c r="N133" s="1">
        <f t="shared" si="18"/>
        <v>38.000000000000185</v>
      </c>
      <c r="O133" s="180">
        <f t="shared" si="17"/>
        <v>16.315789473684081</v>
      </c>
    </row>
    <row r="134" spans="1:15" s="20" customFormat="1" x14ac:dyDescent="0.25">
      <c r="A134" s="1"/>
      <c r="B134" s="1"/>
      <c r="C134" s="40"/>
      <c r="D134" s="41"/>
      <c r="E134" s="40"/>
      <c r="F134" s="41"/>
      <c r="G134" s="1"/>
      <c r="H134" s="225"/>
      <c r="J134" s="180">
        <f t="shared" si="13"/>
        <v>5.2551458142610898E-2</v>
      </c>
      <c r="K134" s="180">
        <f t="shared" si="14"/>
        <v>0.54195835822064709</v>
      </c>
      <c r="L134" s="180">
        <f t="shared" si="15"/>
        <v>1.0349913543302633</v>
      </c>
      <c r="M134" s="180">
        <f t="shared" si="16"/>
        <v>2.1337919700823784</v>
      </c>
      <c r="N134" s="1">
        <f t="shared" si="18"/>
        <v>38.100000000000186</v>
      </c>
      <c r="O134" s="180">
        <f t="shared" si="17"/>
        <v>16.24671916010486</v>
      </c>
    </row>
    <row r="135" spans="1:15" s="20" customFormat="1" x14ac:dyDescent="0.25">
      <c r="A135" s="1"/>
      <c r="B135" s="1"/>
      <c r="C135" s="40"/>
      <c r="D135" s="41"/>
      <c r="E135" s="40"/>
      <c r="F135" s="41"/>
      <c r="G135" s="1"/>
      <c r="H135" s="225"/>
      <c r="J135" s="180">
        <f t="shared" si="13"/>
        <v>5.4255113994517157E-2</v>
      </c>
      <c r="K135" s="180">
        <f t="shared" si="14"/>
        <v>0.548095353235729</v>
      </c>
      <c r="L135" s="180">
        <f t="shared" si="15"/>
        <v>1.0438624668393839</v>
      </c>
      <c r="M135" s="180">
        <f t="shared" si="16"/>
        <v>2.1471835862052457</v>
      </c>
      <c r="N135" s="1">
        <f t="shared" si="18"/>
        <v>38.200000000000188</v>
      </c>
      <c r="O135" s="180">
        <f t="shared" si="17"/>
        <v>16.178010471204061</v>
      </c>
    </row>
    <row r="136" spans="1:15" s="20" customFormat="1" x14ac:dyDescent="0.25">
      <c r="A136" s="1"/>
      <c r="B136" s="1"/>
      <c r="C136" s="40"/>
      <c r="D136" s="41"/>
      <c r="E136" s="40"/>
      <c r="F136" s="41"/>
      <c r="G136" s="1"/>
      <c r="H136" s="225"/>
      <c r="J136" s="180">
        <f t="shared" si="13"/>
        <v>5.5982677285859248E-2</v>
      </c>
      <c r="K136" s="180">
        <f t="shared" si="14"/>
        <v>0.5542541552441046</v>
      </c>
      <c r="L136" s="180">
        <f t="shared" si="15"/>
        <v>1.0527518280976609</v>
      </c>
      <c r="M136" s="180">
        <f t="shared" si="16"/>
        <v>2.1605844261015479</v>
      </c>
      <c r="N136" s="1">
        <f t="shared" si="18"/>
        <v>38.300000000000189</v>
      </c>
      <c r="O136" s="180">
        <f t="shared" si="17"/>
        <v>16.109660574412406</v>
      </c>
    </row>
    <row r="137" spans="1:15" s="20" customFormat="1" x14ac:dyDescent="0.25">
      <c r="A137" s="1"/>
      <c r="B137" s="1"/>
      <c r="C137" s="40"/>
      <c r="D137" s="41"/>
      <c r="E137" s="40"/>
      <c r="F137" s="41"/>
      <c r="G137" s="1"/>
      <c r="H137" s="225"/>
      <c r="J137" s="180">
        <f t="shared" si="13"/>
        <v>5.773401826484359E-2</v>
      </c>
      <c r="K137" s="180">
        <f t="shared" si="14"/>
        <v>0.56043462643679343</v>
      </c>
      <c r="L137" s="180">
        <f t="shared" si="15"/>
        <v>1.0616592979635757</v>
      </c>
      <c r="M137" s="180">
        <f t="shared" si="16"/>
        <v>2.1739943563881146</v>
      </c>
      <c r="N137" s="1">
        <f t="shared" si="18"/>
        <v>38.40000000000019</v>
      </c>
      <c r="O137" s="180">
        <f t="shared" si="17"/>
        <v>16.041666666666536</v>
      </c>
    </row>
    <row r="138" spans="1:15" s="20" customFormat="1" x14ac:dyDescent="0.25">
      <c r="A138" s="1"/>
      <c r="B138" s="1"/>
      <c r="C138" s="40"/>
      <c r="D138" s="41"/>
      <c r="E138" s="40"/>
      <c r="F138" s="41"/>
      <c r="G138" s="1"/>
      <c r="H138" s="225"/>
      <c r="J138" s="180">
        <f t="shared" si="13"/>
        <v>5.9509008659998724E-2</v>
      </c>
      <c r="K138" s="180">
        <f t="shared" si="14"/>
        <v>0.56663663046284618</v>
      </c>
      <c r="L138" s="180">
        <f t="shared" si="15"/>
        <v>1.0705847377517457</v>
      </c>
      <c r="M138" s="180">
        <f t="shared" si="16"/>
        <v>2.1874132451309007</v>
      </c>
      <c r="N138" s="1">
        <f t="shared" si="18"/>
        <v>38.500000000000192</v>
      </c>
      <c r="O138" s="180">
        <f t="shared" si="17"/>
        <v>15.974025974025846</v>
      </c>
    </row>
    <row r="139" spans="1:15" s="20" customFormat="1" x14ac:dyDescent="0.25">
      <c r="A139" s="1"/>
      <c r="B139" s="1"/>
      <c r="C139" s="40"/>
      <c r="D139" s="41"/>
      <c r="E139" s="40"/>
      <c r="F139" s="41"/>
      <c r="G139" s="1"/>
      <c r="H139" s="225"/>
      <c r="J139" s="180">
        <f t="shared" si="13"/>
        <v>6.1307521661384513E-2</v>
      </c>
      <c r="K139" s="180">
        <f t="shared" si="14"/>
        <v>0.57286003241048689</v>
      </c>
      <c r="L139" s="180">
        <f t="shared" si="15"/>
        <v>1.079528010214067</v>
      </c>
      <c r="M139" s="180">
        <f t="shared" si="16"/>
        <v>2.20084096182614</v>
      </c>
      <c r="N139" s="1">
        <f t="shared" si="18"/>
        <v>38.600000000000193</v>
      </c>
      <c r="O139" s="180">
        <f t="shared" si="17"/>
        <v>15.906735751295209</v>
      </c>
    </row>
    <row r="140" spans="1:15" s="20" customFormat="1" ht="33.75" customHeight="1" x14ac:dyDescent="0.25">
      <c r="A140" s="1"/>
      <c r="B140" s="1"/>
      <c r="C140" s="40"/>
      <c r="D140" s="41"/>
      <c r="E140" s="40"/>
      <c r="F140" s="41"/>
      <c r="G140" s="1"/>
      <c r="H140" s="225"/>
      <c r="J140" s="180">
        <f t="shared" si="13"/>
        <v>6.3129431902092373E-2</v>
      </c>
      <c r="K140" s="180">
        <f t="shared" si="14"/>
        <v>0.57910469878854209</v>
      </c>
      <c r="L140" s="180">
        <f t="shared" si="15"/>
        <v>1.0884889795211383</v>
      </c>
      <c r="M140" s="180">
        <f t="shared" si="16"/>
        <v>2.2142773773817765</v>
      </c>
      <c r="N140" s="1">
        <f t="shared" si="18"/>
        <v>38.700000000000195</v>
      </c>
      <c r="O140" s="180">
        <f t="shared" si="17"/>
        <v>15.839793281653616</v>
      </c>
    </row>
    <row r="141" spans="1:15" s="20" customFormat="1" x14ac:dyDescent="0.25">
      <c r="A141" s="1"/>
      <c r="B141" s="1"/>
      <c r="C141" s="40"/>
      <c r="D141" s="41"/>
      <c r="E141" s="40"/>
      <c r="F141" s="41"/>
      <c r="G141" s="1"/>
      <c r="H141" s="225"/>
      <c r="J141" s="180">
        <f t="shared" si="13"/>
        <v>6.4974615440034272E-2</v>
      </c>
      <c r="K141" s="180">
        <f t="shared" si="14"/>
        <v>0.58537049750816317</v>
      </c>
      <c r="L141" s="180">
        <f t="shared" si="15"/>
        <v>1.0974675112439838</v>
      </c>
      <c r="M141" s="180">
        <f t="shared" si="16"/>
        <v>2.227722364099197</v>
      </c>
      <c r="N141" s="1">
        <f t="shared" si="18"/>
        <v>38.800000000000196</v>
      </c>
      <c r="O141" s="180">
        <f t="shared" si="17"/>
        <v>15.773195876288529</v>
      </c>
    </row>
    <row r="142" spans="1:15" s="20" customFormat="1" x14ac:dyDescent="0.25">
      <c r="A142" s="1"/>
      <c r="B142" s="1"/>
      <c r="C142" s="40"/>
      <c r="D142" s="41"/>
      <c r="E142" s="40"/>
      <c r="F142" s="41"/>
      <c r="G142" s="1"/>
      <c r="H142" s="225"/>
      <c r="J142" s="180">
        <f t="shared" si="13"/>
        <v>6.6842949740013508E-2</v>
      </c>
      <c r="K142" s="180">
        <f t="shared" si="14"/>
        <v>0.59165729786482668</v>
      </c>
      <c r="L142" s="180">
        <f t="shared" si="15"/>
        <v>1.1064634723360511</v>
      </c>
      <c r="M142" s="180">
        <f t="shared" si="16"/>
        <v>2.2411757956552365</v>
      </c>
      <c r="N142" s="1">
        <f t="shared" si="18"/>
        <v>38.900000000000198</v>
      </c>
      <c r="O142" s="180">
        <f t="shared" si="17"/>
        <v>15.706940874035858</v>
      </c>
    </row>
    <row r="143" spans="1:15" s="20" customFormat="1" x14ac:dyDescent="0.25">
      <c r="A143" s="1"/>
      <c r="B143" s="1"/>
      <c r="C143" s="40"/>
      <c r="D143" s="41"/>
      <c r="E143" s="40"/>
      <c r="F143" s="41"/>
      <c r="G143" s="1"/>
      <c r="H143" s="225"/>
      <c r="J143" s="180">
        <f t="shared" si="13"/>
        <v>6.8734313656072549E-2</v>
      </c>
      <c r="K143" s="180">
        <f t="shared" si="14"/>
        <v>0.59796497052061337</v>
      </c>
      <c r="L143" s="180">
        <f t="shared" si="15"/>
        <v>1.1154767311154876</v>
      </c>
      <c r="M143" s="180">
        <f t="shared" si="16"/>
        <v>2.254637547084466</v>
      </c>
      <c r="N143" s="1">
        <f t="shared" si="18"/>
        <v>39.000000000000199</v>
      </c>
      <c r="O143" s="180">
        <f t="shared" si="17"/>
        <v>15.641025641025511</v>
      </c>
    </row>
    <row r="144" spans="1:15" s="20" customFormat="1" x14ac:dyDescent="0.25">
      <c r="A144" s="1"/>
      <c r="B144" s="1"/>
      <c r="C144" s="40"/>
      <c r="D144" s="41"/>
      <c r="E144" s="40"/>
      <c r="F144" s="41"/>
      <c r="G144" s="1"/>
      <c r="H144" s="225"/>
      <c r="J144" s="180">
        <f t="shared" si="13"/>
        <v>7.064858741411334E-2</v>
      </c>
      <c r="K144" s="180">
        <f t="shared" si="14"/>
        <v>0.60429338748675854</v>
      </c>
      <c r="L144" s="180">
        <f t="shared" si="15"/>
        <v>1.1245071572476899</v>
      </c>
      <c r="M144" s="180">
        <f t="shared" si="16"/>
        <v>2.2681074947617486</v>
      </c>
      <c r="N144" s="1">
        <f t="shared" si="18"/>
        <v>39.1000000000002</v>
      </c>
      <c r="O144" s="180">
        <f t="shared" si="17"/>
        <v>15.575447570332351</v>
      </c>
    </row>
    <row r="145" spans="1:15" s="20" customFormat="1" ht="16.5" customHeight="1" x14ac:dyDescent="0.25">
      <c r="A145" s="1"/>
      <c r="B145" s="1"/>
      <c r="C145" s="40"/>
      <c r="D145" s="41"/>
      <c r="E145" s="40"/>
      <c r="F145" s="41"/>
      <c r="G145" s="1"/>
      <c r="H145" s="225"/>
      <c r="J145" s="180">
        <f t="shared" si="13"/>
        <v>7.2585652594784736E-2</v>
      </c>
      <c r="K145" s="180">
        <f t="shared" si="14"/>
        <v>0.61064242210646991</v>
      </c>
      <c r="L145" s="180">
        <f t="shared" si="15"/>
        <v>1.1335546217281185</v>
      </c>
      <c r="M145" s="180">
        <f t="shared" si="16"/>
        <v>2.281585516385066</v>
      </c>
      <c r="N145" s="1">
        <f t="shared" si="18"/>
        <v>39.200000000000202</v>
      </c>
      <c r="O145" s="180">
        <f t="shared" si="17"/>
        <v>15.510204081632523</v>
      </c>
    </row>
    <row r="146" spans="1:15" s="20" customFormat="1" hidden="1" x14ac:dyDescent="0.25">
      <c r="A146" s="1"/>
      <c r="B146" s="1"/>
      <c r="C146" s="40"/>
      <c r="D146" s="41"/>
      <c r="E146" s="40"/>
      <c r="F146" s="41"/>
      <c r="G146" s="1"/>
      <c r="H146" s="225"/>
      <c r="J146" s="180">
        <f t="shared" si="13"/>
        <v>7.4545392116632705E-2</v>
      </c>
      <c r="K146" s="180">
        <f t="shared" si="14"/>
        <v>0.61701194903800727</v>
      </c>
      <c r="L146" s="180">
        <f t="shared" si="15"/>
        <v>1.1426189968653768</v>
      </c>
      <c r="M146" s="180">
        <f t="shared" si="16"/>
        <v>2.2950714909586032</v>
      </c>
      <c r="N146" s="1">
        <f t="shared" si="18"/>
        <v>39.300000000000203</v>
      </c>
      <c r="O146" s="180">
        <f t="shared" si="17"/>
        <v>15.445292620865008</v>
      </c>
    </row>
    <row r="147" spans="1:15" s="20" customFormat="1" hidden="1" x14ac:dyDescent="0.25">
      <c r="A147" s="1"/>
      <c r="B147" s="1"/>
      <c r="C147" s="40"/>
      <c r="D147" s="41"/>
      <c r="E147" s="40"/>
      <c r="F147" s="41"/>
      <c r="G147" s="1"/>
      <c r="H147" s="225"/>
      <c r="J147" s="180">
        <f t="shared" si="13"/>
        <v>7.6527690219508171E-2</v>
      </c>
      <c r="K147" s="180">
        <f t="shared" si="14"/>
        <v>0.62340184423801981</v>
      </c>
      <c r="L147" s="180">
        <f t="shared" si="15"/>
        <v>1.1517001562645457</v>
      </c>
      <c r="M147" s="180">
        <f t="shared" si="16"/>
        <v>2.3085652987760934</v>
      </c>
      <c r="N147" s="1">
        <f t="shared" si="18"/>
        <v>39.400000000000205</v>
      </c>
      <c r="O147" s="180">
        <f t="shared" si="17"/>
        <v>15.380710659898345</v>
      </c>
    </row>
    <row r="148" spans="1:15" s="20" customFormat="1" hidden="1" x14ac:dyDescent="0.25">
      <c r="A148" s="1"/>
      <c r="B148" s="1"/>
      <c r="C148" s="40"/>
      <c r="D148" s="41"/>
      <c r="E148" s="40"/>
      <c r="F148" s="41"/>
      <c r="G148" s="1"/>
      <c r="H148" s="225"/>
      <c r="J148" s="180">
        <f t="shared" si="13"/>
        <v>7.8532432448228925E-2</v>
      </c>
      <c r="K148" s="180">
        <f t="shared" si="14"/>
        <v>0.62981198494513813</v>
      </c>
      <c r="L148" s="180">
        <f t="shared" si="15"/>
        <v>1.1607979748107737</v>
      </c>
      <c r="M148" s="180">
        <f t="shared" si="16"/>
        <v>2.3220668214044187</v>
      </c>
      <c r="N148" s="1">
        <f t="shared" si="18"/>
        <v>39.500000000000206</v>
      </c>
      <c r="O148" s="180">
        <f t="shared" si="17"/>
        <v>15.3164556962024</v>
      </c>
    </row>
    <row r="149" spans="1:15" s="20" customFormat="1" hidden="1" x14ac:dyDescent="0.25">
      <c r="A149" s="1"/>
      <c r="B149" s="1"/>
      <c r="C149" s="40"/>
      <c r="D149" s="41"/>
      <c r="E149" s="40"/>
      <c r="F149" s="41"/>
      <c r="G149" s="1"/>
      <c r="H149" s="225"/>
      <c r="J149" s="180">
        <f t="shared" si="13"/>
        <v>8.0559505636489753E-2</v>
      </c>
      <c r="K149" s="180">
        <f t="shared" si="14"/>
        <v>0.63624224966381293</v>
      </c>
      <c r="L149" s="180">
        <f t="shared" si="15"/>
        <v>1.1699123286531141</v>
      </c>
      <c r="M149" s="180">
        <f t="shared" si="16"/>
        <v>2.3355759416674542</v>
      </c>
      <c r="N149" s="1">
        <f t="shared" si="18"/>
        <v>39.600000000000207</v>
      </c>
      <c r="O149" s="180">
        <f t="shared" si="17"/>
        <v>15.252525252525121</v>
      </c>
    </row>
    <row r="150" spans="1:15" s="20" customFormat="1" x14ac:dyDescent="0.25">
      <c r="A150" s="1"/>
      <c r="B150" s="1"/>
      <c r="C150" s="40"/>
      <c r="D150" s="41"/>
      <c r="E150" s="40"/>
      <c r="F150" s="41"/>
      <c r="G150" s="1"/>
      <c r="H150" s="225"/>
      <c r="J150" s="180">
        <f t="shared" si="13"/>
        <v>8.2608797891017452E-2</v>
      </c>
      <c r="K150" s="180">
        <f t="shared" si="14"/>
        <v>0.64269251814839912</v>
      </c>
      <c r="L150" s="180">
        <f t="shared" si="15"/>
        <v>1.1790430951886075</v>
      </c>
      <c r="M150" s="180">
        <f t="shared" si="16"/>
        <v>2.3490925436301593</v>
      </c>
      <c r="N150" s="1">
        <f t="shared" si="18"/>
        <v>39.700000000000209</v>
      </c>
      <c r="O150" s="180">
        <f t="shared" si="17"/>
        <v>15.188916876574176</v>
      </c>
    </row>
    <row r="151" spans="1:15" s="20" customFormat="1" x14ac:dyDescent="0.25">
      <c r="A151" s="1"/>
      <c r="B151" s="1"/>
      <c r="C151" s="40"/>
      <c r="D151" s="41"/>
      <c r="E151" s="40"/>
      <c r="F151" s="41"/>
      <c r="G151" s="1"/>
      <c r="H151" s="225"/>
      <c r="J151" s="180">
        <f t="shared" si="13"/>
        <v>8.4680198575965801E-2</v>
      </c>
      <c r="K151" s="180">
        <f t="shared" si="14"/>
        <v>0.6491626713874793</v>
      </c>
      <c r="L151" s="180">
        <f t="shared" si="15"/>
        <v>1.1881901530466024</v>
      </c>
      <c r="M151" s="180">
        <f t="shared" si="16"/>
        <v>2.3626165125829091</v>
      </c>
      <c r="N151" s="1">
        <f t="shared" si="18"/>
        <v>39.80000000000021</v>
      </c>
      <c r="O151" s="180">
        <f t="shared" si="17"/>
        <v>15.125628140703384</v>
      </c>
    </row>
    <row r="152" spans="1:15" s="20" customFormat="1" x14ac:dyDescent="0.25">
      <c r="A152" s="1"/>
      <c r="B152" s="1"/>
      <c r="C152" s="40"/>
      <c r="D152" s="41"/>
      <c r="E152" s="40"/>
      <c r="F152" s="41"/>
      <c r="G152" s="1"/>
      <c r="H152" s="225"/>
      <c r="J152" s="180">
        <f t="shared" si="13"/>
        <v>8.6773598297546647E-2</v>
      </c>
      <c r="K152" s="180">
        <f t="shared" si="14"/>
        <v>0.65565259158842193</v>
      </c>
      <c r="L152" s="180">
        <f t="shared" si="15"/>
        <v>1.1973533820733104</v>
      </c>
      <c r="M152" s="180">
        <f t="shared" si="16"/>
        <v>2.376147735026056</v>
      </c>
      <c r="N152" s="1">
        <f t="shared" si="18"/>
        <v>39.900000000000212</v>
      </c>
      <c r="O152" s="180">
        <f t="shared" si="17"/>
        <v>15.062656641603876</v>
      </c>
    </row>
    <row r="153" spans="1:15" s="20" customFormat="1" x14ac:dyDescent="0.25">
      <c r="A153" s="1"/>
      <c r="B153" s="1"/>
      <c r="C153" s="40"/>
      <c r="D153" s="41"/>
      <c r="E153" s="40"/>
      <c r="F153" s="41"/>
      <c r="G153" s="1"/>
      <c r="H153" s="3"/>
      <c r="J153" s="180">
        <f t="shared" si="13"/>
        <v>8.8888888888893444E-2</v>
      </c>
      <c r="K153" s="180">
        <f t="shared" si="14"/>
        <v>0.66216216216217605</v>
      </c>
      <c r="L153" s="180">
        <f t="shared" si="15"/>
        <v>1.2065326633166027</v>
      </c>
      <c r="M153" s="180">
        <f t="shared" si="16"/>
        <v>2.3896860986547375</v>
      </c>
      <c r="N153" s="1">
        <f t="shared" si="18"/>
        <v>40.000000000000213</v>
      </c>
      <c r="O153" s="180">
        <f t="shared" si="17"/>
        <v>14.999999999999865</v>
      </c>
    </row>
    <row r="154" spans="1:15" s="20" customFormat="1" x14ac:dyDescent="0.25">
      <c r="A154" s="1"/>
      <c r="B154" s="1"/>
      <c r="C154" s="40"/>
      <c r="D154" s="41"/>
      <c r="E154" s="40"/>
      <c r="F154" s="41"/>
      <c r="G154" s="1"/>
      <c r="H154" s="3"/>
      <c r="J154" s="180">
        <f t="shared" si="13"/>
        <v>9.102596339515158E-2</v>
      </c>
      <c r="K154" s="180">
        <f t="shared" si="14"/>
        <v>0.66869126770828591</v>
      </c>
      <c r="L154" s="180">
        <f t="shared" si="15"/>
        <v>1.2157278790110189</v>
      </c>
      <c r="M154" s="180">
        <f t="shared" si="16"/>
        <v>2.4032314923438922</v>
      </c>
      <c r="N154" s="1">
        <f t="shared" si="18"/>
        <v>40.100000000000215</v>
      </c>
      <c r="O154" s="180">
        <f t="shared" si="17"/>
        <v>14.937655860348993</v>
      </c>
    </row>
    <row r="155" spans="1:15" s="20" customFormat="1" x14ac:dyDescent="0.25">
      <c r="A155" s="1"/>
      <c r="B155" s="1"/>
      <c r="C155" s="40"/>
      <c r="D155" s="41"/>
      <c r="E155" s="40"/>
      <c r="F155" s="41"/>
      <c r="G155" s="1"/>
      <c r="H155" s="3"/>
      <c r="J155" s="180">
        <f t="shared" si="13"/>
        <v>9.3184716058793624E-2</v>
      </c>
      <c r="K155" s="180">
        <f t="shared" si="14"/>
        <v>0.67523979400013667</v>
      </c>
      <c r="L155" s="180">
        <f t="shared" si="15"/>
        <v>1.2249389125630123</v>
      </c>
      <c r="M155" s="180">
        <f t="shared" si="16"/>
        <v>2.4167838061335152</v>
      </c>
      <c r="N155" s="1">
        <f t="shared" si="18"/>
        <v>40.200000000000216</v>
      </c>
      <c r="O155" s="180">
        <f t="shared" si="17"/>
        <v>14.87562189054713</v>
      </c>
    </row>
    <row r="156" spans="1:15" s="20" customFormat="1" x14ac:dyDescent="0.25">
      <c r="A156" s="1"/>
      <c r="B156" s="1"/>
      <c r="C156" s="40"/>
      <c r="D156" s="41"/>
      <c r="E156" s="40"/>
      <c r="F156" s="41"/>
      <c r="G156" s="1"/>
      <c r="H156" s="3"/>
      <c r="J156" s="180">
        <f t="shared" si="13"/>
        <v>9.5365042305153733E-2</v>
      </c>
      <c r="K156" s="180">
        <f t="shared" si="14"/>
        <v>0.68180762797041317</v>
      </c>
      <c r="L156" s="180">
        <f t="shared" si="15"/>
        <v>1.2341656485364076</v>
      </c>
      <c r="M156" s="180">
        <f t="shared" si="16"/>
        <v>2.4303429312141227</v>
      </c>
      <c r="N156" s="1">
        <f t="shared" si="18"/>
        <v>40.300000000000217</v>
      </c>
      <c r="O156" s="180">
        <f t="shared" si="17"/>
        <v>14.813895781637584</v>
      </c>
    </row>
    <row r="157" spans="1:15" ht="12.75" customHeight="1" x14ac:dyDescent="0.25">
      <c r="I157" s="20"/>
      <c r="J157" s="180">
        <f t="shared" si="13"/>
        <v>9.7566838728179117E-2</v>
      </c>
      <c r="K157" s="180">
        <f t="shared" si="14"/>
        <v>0.68839465769678221</v>
      </c>
      <c r="L157" s="180">
        <f t="shared" si="15"/>
        <v>1.24340797263808</v>
      </c>
      <c r="M157" s="180">
        <f t="shared" si="16"/>
        <v>2.4439087599124409</v>
      </c>
      <c r="N157" s="1">
        <f t="shared" si="18"/>
        <v>40.400000000000219</v>
      </c>
      <c r="O157" s="180">
        <f t="shared" si="17"/>
        <v>14.752475247524618</v>
      </c>
    </row>
    <row r="158" spans="1:15" x14ac:dyDescent="0.25">
      <c r="I158" s="20"/>
      <c r="J158" s="180">
        <f t="shared" si="13"/>
        <v>9.9790003076393019E-2</v>
      </c>
      <c r="K158" s="180">
        <f t="shared" si="14"/>
        <v>0.69500077238777824</v>
      </c>
      <c r="L158" s="180">
        <f t="shared" si="15"/>
        <v>1.252665771703839</v>
      </c>
      <c r="M158" s="180">
        <f t="shared" si="16"/>
        <v>2.4574811856773011</v>
      </c>
      <c r="N158" s="1">
        <f t="shared" si="18"/>
        <v>40.50000000000022</v>
      </c>
      <c r="O158" s="180">
        <f t="shared" si="17"/>
        <v>14.691358024691223</v>
      </c>
    </row>
    <row r="159" spans="1:15" x14ac:dyDescent="0.25">
      <c r="I159" s="20"/>
      <c r="J159" s="180">
        <f t="shared" si="13"/>
        <v>0.10203443423906729</v>
      </c>
      <c r="K159" s="180">
        <f t="shared" si="14"/>
        <v>0.70162586236890556</v>
      </c>
      <c r="L159" s="180">
        <f t="shared" si="15"/>
        <v>1.2619389336845284</v>
      </c>
      <c r="M159" s="180">
        <f t="shared" si="16"/>
        <v>2.471060103065744</v>
      </c>
      <c r="N159" s="1">
        <f t="shared" si="18"/>
        <v>40.600000000000222</v>
      </c>
      <c r="O159" s="180">
        <f t="shared" si="17"/>
        <v>14.630541871921046</v>
      </c>
    </row>
    <row r="160" spans="1:15" x14ac:dyDescent="0.25">
      <c r="H160" s="228"/>
      <c r="I160" s="20"/>
      <c r="J160" s="180">
        <f t="shared" si="13"/>
        <v>0.10430003223259991</v>
      </c>
      <c r="K160" s="180">
        <f t="shared" si="14"/>
        <v>0.70826981906894038</v>
      </c>
      <c r="L160" s="180">
        <f t="shared" si="15"/>
        <v>1.2712273476323281</v>
      </c>
      <c r="M160" s="180">
        <f t="shared" si="16"/>
        <v>2.4846454077293334</v>
      </c>
      <c r="N160" s="1">
        <f t="shared" si="18"/>
        <v>40.700000000000223</v>
      </c>
      <c r="O160" s="180">
        <f t="shared" si="17"/>
        <v>14.570024570024437</v>
      </c>
    </row>
    <row r="161" spans="8:15" ht="15" customHeight="1" x14ac:dyDescent="0.25">
      <c r="I161" s="20"/>
      <c r="J161" s="180">
        <f t="shared" si="13"/>
        <v>0.10658669818709433</v>
      </c>
      <c r="K161" s="180">
        <f t="shared" si="14"/>
        <v>0.71493253500643728</v>
      </c>
      <c r="L161" s="180">
        <f t="shared" si="15"/>
        <v>1.280530903687257</v>
      </c>
      <c r="M161" s="180">
        <f t="shared" si="16"/>
        <v>2.4982369964006668</v>
      </c>
      <c r="N161" s="1">
        <f t="shared" si="18"/>
        <v>40.800000000000225</v>
      </c>
      <c r="O161" s="180">
        <f t="shared" si="17"/>
        <v>14.509803921568494</v>
      </c>
    </row>
    <row r="162" spans="8:15" x14ac:dyDescent="0.25">
      <c r="I162" s="20"/>
      <c r="J162" s="180">
        <f t="shared" si="13"/>
        <v>0.10889433433313668</v>
      </c>
      <c r="K162" s="180">
        <f t="shared" si="14"/>
        <v>0.72161390377643109</v>
      </c>
      <c r="L162" s="180">
        <f t="shared" si="15"/>
        <v>1.289849493063872</v>
      </c>
      <c r="M162" s="180">
        <f t="shared" si="16"/>
        <v>2.5118347668800847</v>
      </c>
      <c r="N162" s="1">
        <f t="shared" si="18"/>
        <v>40.900000000000226</v>
      </c>
      <c r="O162" s="180">
        <f t="shared" si="17"/>
        <v>14.449877750611112</v>
      </c>
    </row>
    <row r="163" spans="8:15" x14ac:dyDescent="0.25">
      <c r="I163" s="20"/>
      <c r="J163" s="180">
        <f t="shared" si="13"/>
        <v>0.11122284398876807</v>
      </c>
      <c r="K163" s="180">
        <f t="shared" si="14"/>
        <v>0.72831382003733525</v>
      </c>
      <c r="L163" s="180">
        <f t="shared" si="15"/>
        <v>1.2991830080381677</v>
      </c>
      <c r="M163" s="180">
        <f t="shared" si="16"/>
        <v>2.5254386180225747</v>
      </c>
      <c r="N163" s="1">
        <f t="shared" si="18"/>
        <v>41.000000000000227</v>
      </c>
      <c r="O163" s="180">
        <f t="shared" si="17"/>
        <v>14.39024390243889</v>
      </c>
    </row>
    <row r="164" spans="8:15" x14ac:dyDescent="0.25">
      <c r="H164" s="228"/>
      <c r="I164" s="20"/>
      <c r="J164" s="180">
        <f t="shared" si="13"/>
        <v>0.113572131546649</v>
      </c>
      <c r="K164" s="180">
        <f t="shared" si="14"/>
        <v>0.73503217949803135</v>
      </c>
      <c r="L164" s="180">
        <f t="shared" si="15"/>
        <v>1.3085313419346609</v>
      </c>
      <c r="M164" s="180">
        <f t="shared" si="16"/>
        <v>2.5390484497248704</v>
      </c>
      <c r="N164" s="1">
        <f t="shared" si="18"/>
        <v>41.100000000000229</v>
      </c>
      <c r="O164" s="180">
        <f t="shared" si="17"/>
        <v>14.330900243308868</v>
      </c>
    </row>
    <row r="165" spans="8:15" x14ac:dyDescent="0.25">
      <c r="I165" s="20"/>
      <c r="J165" s="180">
        <f t="shared" si="13"/>
        <v>0.11594210246141137</v>
      </c>
      <c r="K165" s="180">
        <f t="shared" si="14"/>
        <v>0.74176887890514553</v>
      </c>
      <c r="L165" s="180">
        <f t="shared" si="15"/>
        <v>1.3178943891136659</v>
      </c>
      <c r="M165" s="180">
        <f t="shared" si="16"/>
        <v>2.5526641629127309</v>
      </c>
      <c r="N165" s="1">
        <f t="shared" si="18"/>
        <v>41.20000000000023</v>
      </c>
      <c r="O165" s="180">
        <f t="shared" si="17"/>
        <v>14.271844660194038</v>
      </c>
    </row>
    <row r="166" spans="8:15" ht="14.25" customHeight="1" x14ac:dyDescent="0.25">
      <c r="I166" s="20"/>
      <c r="J166" s="180">
        <f t="shared" si="13"/>
        <v>0.11833266323719567</v>
      </c>
      <c r="K166" s="180">
        <f t="shared" si="14"/>
        <v>0.74852381603051132</v>
      </c>
      <c r="L166" s="180">
        <f t="shared" si="15"/>
        <v>1.3272720449587552</v>
      </c>
      <c r="M166" s="180">
        <f t="shared" si="16"/>
        <v>2.5662856595284143</v>
      </c>
      <c r="N166" s="1">
        <f t="shared" si="18"/>
        <v>41.300000000000232</v>
      </c>
      <c r="O166" s="180">
        <f t="shared" si="17"/>
        <v>14.213075060532553</v>
      </c>
    </row>
    <row r="167" spans="8:15" ht="14.25" customHeight="1" x14ac:dyDescent="0.25">
      <c r="I167" s="20"/>
      <c r="J167" s="180">
        <f t="shared" si="13"/>
        <v>0.12074372141537096</v>
      </c>
      <c r="K167" s="180">
        <f t="shared" si="14"/>
        <v>0.75529688965881348</v>
      </c>
      <c r="L167" s="180">
        <f t="shared" si="15"/>
        <v>1.3366642058644036</v>
      </c>
      <c r="M167" s="180">
        <f t="shared" si="16"/>
        <v>2.5799128425183255</v>
      </c>
      <c r="N167" s="1">
        <f t="shared" si="18"/>
        <v>41.400000000000233</v>
      </c>
      <c r="O167" s="180">
        <f t="shared" si="17"/>
        <v>14.154589371980542</v>
      </c>
    </row>
    <row r="168" spans="8:15" ht="14.25" customHeight="1" x14ac:dyDescent="0.25">
      <c r="I168" s="20"/>
      <c r="J168" s="180">
        <f t="shared" si="13"/>
        <v>0.12317518556243293</v>
      </c>
      <c r="K168" s="180">
        <f t="shared" si="14"/>
        <v>0.76208799957540996</v>
      </c>
      <c r="L168" s="180">
        <f t="shared" si="15"/>
        <v>1.3460707692238045</v>
      </c>
      <c r="M168" s="180">
        <f t="shared" si="16"/>
        <v>2.5935456158208452</v>
      </c>
      <c r="N168" s="1">
        <f t="shared" si="18"/>
        <v>41.500000000000234</v>
      </c>
      <c r="O168" s="180">
        <f t="shared" si="17"/>
        <v>14.096385542168537</v>
      </c>
    </row>
    <row r="169" spans="8:15" ht="14.25" customHeight="1" x14ac:dyDescent="0.25">
      <c r="I169" s="20"/>
      <c r="J169" s="180">
        <f t="shared" si="13"/>
        <v>0.12562696525807779</v>
      </c>
      <c r="K169" s="180">
        <f t="shared" si="14"/>
        <v>0.76889704655432956</v>
      </c>
      <c r="L169" s="180">
        <f t="shared" si="15"/>
        <v>1.3554916334168672</v>
      </c>
      <c r="M169" s="180">
        <f t="shared" si="16"/>
        <v>2.6071838843543351</v>
      </c>
      <c r="N169" s="1">
        <f t="shared" si="18"/>
        <v>41.600000000000236</v>
      </c>
      <c r="O169" s="180">
        <f t="shared" si="17"/>
        <v>14.038461538461402</v>
      </c>
    </row>
    <row r="170" spans="8:15" ht="14.25" customHeight="1" x14ac:dyDescent="0.25">
      <c r="I170" s="20"/>
      <c r="J170" s="180">
        <f t="shared" si="13"/>
        <v>0.12809897108345017</v>
      </c>
      <c r="K170" s="180">
        <f t="shared" si="14"/>
        <v>0.77572393234644321</v>
      </c>
      <c r="L170" s="180">
        <f t="shared" si="15"/>
        <v>1.3649266977983869</v>
      </c>
      <c r="M170" s="180">
        <f t="shared" si="16"/>
        <v>2.6208275540053148</v>
      </c>
      <c r="N170" s="1">
        <f t="shared" si="18"/>
        <v>41.700000000000237</v>
      </c>
      <c r="O170" s="180">
        <f t="shared" si="17"/>
        <v>13.980815347721688</v>
      </c>
    </row>
    <row r="171" spans="8:15" ht="20.25" customHeight="1" x14ac:dyDescent="0.25">
      <c r="I171" s="20"/>
      <c r="J171" s="180">
        <f t="shared" si="13"/>
        <v>0.13059111460956091</v>
      </c>
      <c r="K171" s="180">
        <f t="shared" si="14"/>
        <v>0.78256855966780725</v>
      </c>
      <c r="L171" s="180">
        <f t="shared" si="15"/>
        <v>1.3743758626863869</v>
      </c>
      <c r="M171" s="180">
        <f t="shared" si="16"/>
        <v>2.6344765316168144</v>
      </c>
      <c r="N171" s="1">
        <f t="shared" si="18"/>
        <v>41.800000000000239</v>
      </c>
      <c r="O171" s="180">
        <f t="shared" si="17"/>
        <v>13.923444976076418</v>
      </c>
    </row>
    <row r="172" spans="8:15" ht="14.25" customHeight="1" x14ac:dyDescent="0.25">
      <c r="I172" s="20"/>
      <c r="J172" s="180">
        <f t="shared" si="13"/>
        <v>0.13310330838587017</v>
      </c>
      <c r="K172" s="180">
        <f t="shared" si="14"/>
        <v>0.78943083218816523</v>
      </c>
      <c r="L172" s="180">
        <f t="shared" si="15"/>
        <v>1.3838390293506142</v>
      </c>
      <c r="M172" s="180">
        <f t="shared" si="16"/>
        <v>2.6481307249768773</v>
      </c>
      <c r="N172" s="1">
        <f t="shared" si="18"/>
        <v>41.90000000000024</v>
      </c>
      <c r="O172" s="180">
        <f t="shared" si="17"/>
        <v>13.866348448687216</v>
      </c>
    </row>
    <row r="173" spans="8:15" ht="14.25" customHeight="1" x14ac:dyDescent="0.25">
      <c r="J173" s="180">
        <f t="shared" si="13"/>
        <v>0.13563546592903866</v>
      </c>
      <c r="K173" s="180">
        <f t="shared" si="14"/>
        <v>0.79631065451962657</v>
      </c>
      <c r="L173" s="180">
        <f t="shared" si="15"/>
        <v>1.39331610000122</v>
      </c>
      <c r="M173" s="180">
        <f t="shared" si="16"/>
        <v>2.6617900428072523</v>
      </c>
      <c r="N173" s="1">
        <f t="shared" si="18"/>
        <v>42.000000000000242</v>
      </c>
      <c r="O173" s="180">
        <f t="shared" si="17"/>
        <v>13.809523809523672</v>
      </c>
    </row>
    <row r="174" spans="8:15" ht="14.25" customHeight="1" x14ac:dyDescent="0.25">
      <c r="J174" s="180">
        <f t="shared" si="13"/>
        <v>0.13818750171183664</v>
      </c>
      <c r="K174" s="180">
        <f t="shared" si="14"/>
        <v>0.80320793220549347</v>
      </c>
      <c r="L174" s="180">
        <f t="shared" si="15"/>
        <v>1.4028069777775842</v>
      </c>
      <c r="M174" s="180">
        <f t="shared" si="16"/>
        <v>2.6754543947522222</v>
      </c>
      <c r="N174" s="1">
        <f t="shared" si="18"/>
        <v>42.100000000000243</v>
      </c>
      <c r="O174" s="180">
        <f t="shared" si="17"/>
        <v>13.752969121140005</v>
      </c>
    </row>
    <row r="175" spans="8:15" ht="14.25" customHeight="1" x14ac:dyDescent="0.25">
      <c r="J175" s="180">
        <f t="shared" si="13"/>
        <v>0.14075933115221548</v>
      </c>
      <c r="K175" s="180">
        <f t="shared" si="14"/>
        <v>0.8101225717092595</v>
      </c>
      <c r="L175" s="180">
        <f t="shared" si="15"/>
        <v>1.4123115667373114</v>
      </c>
      <c r="M175" s="180">
        <f t="shared" si="16"/>
        <v>2.6891236913676115</v>
      </c>
      <c r="N175" s="1">
        <f t="shared" si="18"/>
        <v>42.200000000000244</v>
      </c>
      <c r="O175" s="180">
        <f t="shared" si="17"/>
        <v>13.696682464454838</v>
      </c>
    </row>
    <row r="176" spans="8:15" ht="14.25" customHeight="1" x14ac:dyDescent="0.25">
      <c r="J176" s="180">
        <f t="shared" si="13"/>
        <v>0.14335087060253301</v>
      </c>
      <c r="K176" s="180">
        <f t="shared" si="14"/>
        <v>0.81705448040375217</v>
      </c>
      <c r="L176" s="180">
        <f t="shared" si="15"/>
        <v>1.4218297718453694</v>
      </c>
      <c r="M176" s="180">
        <f t="shared" si="16"/>
        <v>2.702797844109933</v>
      </c>
      <c r="N176" s="1">
        <f t="shared" si="18"/>
        <v>42.300000000000246</v>
      </c>
      <c r="O176" s="180">
        <f t="shared" si="17"/>
        <v>13.640661938534141</v>
      </c>
    </row>
    <row r="177" spans="8:15" ht="14.25" customHeight="1" x14ac:dyDescent="0.25">
      <c r="J177" s="180">
        <f t="shared" si="13"/>
        <v>0.14596203733893451</v>
      </c>
      <c r="K177" s="180">
        <f t="shared" si="14"/>
        <v>0.82400356656043849</v>
      </c>
      <c r="L177" s="180">
        <f t="shared" si="15"/>
        <v>1.4313614989633976</v>
      </c>
      <c r="M177" s="180">
        <f t="shared" si="16"/>
        <v>2.7164767653257029</v>
      </c>
      <c r="N177" s="1">
        <f t="shared" si="18"/>
        <v>42.400000000000247</v>
      </c>
      <c r="O177" s="180">
        <f t="shared" si="17"/>
        <v>13.58490566037722</v>
      </c>
    </row>
    <row r="178" spans="8:15" ht="14.25" customHeight="1" x14ac:dyDescent="0.25">
      <c r="J178" s="180">
        <f t="shared" si="13"/>
        <v>0.14859274955088408</v>
      </c>
      <c r="K178" s="180">
        <f t="shared" si="14"/>
        <v>0.83096973933887675</v>
      </c>
      <c r="L178" s="180">
        <f t="shared" si="15"/>
        <v>1.4409066548391509</v>
      </c>
      <c r="M178" s="180">
        <f t="shared" si="16"/>
        <v>2.7301603682408979</v>
      </c>
      <c r="N178" s="1">
        <f t="shared" si="18"/>
        <v>42.500000000000249</v>
      </c>
      <c r="O178" s="180">
        <f t="shared" si="17"/>
        <v>13.529411764705745</v>
      </c>
    </row>
    <row r="179" spans="8:15" ht="14.25" customHeight="1" x14ac:dyDescent="0.25">
      <c r="J179" s="180">
        <f t="shared" si="13"/>
        <v>0.15124292633084532</v>
      </c>
      <c r="K179" s="180">
        <f t="shared" si="14"/>
        <v>0.83795290877631812</v>
      </c>
      <c r="L179" s="180">
        <f t="shared" si="15"/>
        <v>1.4504651470961045</v>
      </c>
      <c r="M179" s="180">
        <f t="shared" si="16"/>
        <v>2.7438485669505623</v>
      </c>
      <c r="N179" s="1">
        <f t="shared" si="18"/>
        <v>42.60000000000025</v>
      </c>
      <c r="O179" s="180">
        <f t="shared" si="17"/>
        <v>13.47417840375573</v>
      </c>
    </row>
    <row r="180" spans="8:15" x14ac:dyDescent="0.25">
      <c r="J180" s="180">
        <f t="shared" si="13"/>
        <v>0.15391248766410801</v>
      </c>
      <c r="K180" s="180">
        <f t="shared" si="14"/>
        <v>0.84495298577745326</v>
      </c>
      <c r="L180" s="180">
        <f t="shared" si="15"/>
        <v>1.4600368842231948</v>
      </c>
      <c r="M180" s="180">
        <f t="shared" si="16"/>
        <v>2.7575412764085625</v>
      </c>
      <c r="N180" s="1">
        <f t="shared" si="18"/>
        <v>42.700000000000252</v>
      </c>
      <c r="O180" s="180">
        <f t="shared" si="17"/>
        <v>13.419203747072462</v>
      </c>
    </row>
    <row r="181" spans="8:15" x14ac:dyDescent="0.25">
      <c r="J181" s="180">
        <f t="shared" si="13"/>
        <v>0.15660135441875989</v>
      </c>
      <c r="K181" s="180">
        <f t="shared" si="14"/>
        <v>0.85196988210430746</v>
      </c>
      <c r="L181" s="180">
        <f t="shared" si="15"/>
        <v>1.4696217755647161</v>
      </c>
      <c r="M181" s="180">
        <f t="shared" si="16"/>
        <v>2.7712384124174876</v>
      </c>
      <c r="N181" s="1">
        <f t="shared" si="18"/>
        <v>42.800000000000253</v>
      </c>
      <c r="O181" s="180">
        <f t="shared" si="17"/>
        <v>13.364485981308274</v>
      </c>
    </row>
    <row r="182" spans="8:15" x14ac:dyDescent="0.25">
      <c r="J182" s="180">
        <f t="shared" si="13"/>
        <v>0.15930944833579827</v>
      </c>
      <c r="K182" s="180">
        <f t="shared" si="14"/>
        <v>0.85900351036626854</v>
      </c>
      <c r="L182" s="180">
        <f t="shared" si="15"/>
        <v>1.4792197313103412</v>
      </c>
      <c r="M182" s="180">
        <f t="shared" si="16"/>
        <v>2.7849398916186852</v>
      </c>
      <c r="N182" s="1">
        <f t="shared" si="18"/>
        <v>42.900000000000254</v>
      </c>
      <c r="O182" s="180">
        <f t="shared" si="17"/>
        <v>13.310023310023173</v>
      </c>
    </row>
    <row r="183" spans="8:15" x14ac:dyDescent="0.25">
      <c r="J183" s="180">
        <f t="shared" si="13"/>
        <v>0.16203669201938323</v>
      </c>
      <c r="K183" s="180">
        <f t="shared" si="14"/>
        <v>0.86605378401026256</v>
      </c>
      <c r="L183" s="180">
        <f t="shared" si="15"/>
        <v>1.4888306624853016</v>
      </c>
      <c r="M183" s="180">
        <f t="shared" si="16"/>
        <v>2.7986456314824415</v>
      </c>
      <c r="N183" s="1">
        <f t="shared" si="18"/>
        <v>43.000000000000256</v>
      </c>
      <c r="O183" s="180">
        <f t="shared" si="17"/>
        <v>13.255813953488232</v>
      </c>
    </row>
    <row r="184" spans="8:15" x14ac:dyDescent="0.25">
      <c r="J184" s="180">
        <f t="shared" si="13"/>
        <v>0.16478300892722603</v>
      </c>
      <c r="K184" s="180">
        <f t="shared" si="14"/>
        <v>0.87312061731106105</v>
      </c>
      <c r="L184" s="180">
        <f t="shared" si="15"/>
        <v>1.4984544809406872</v>
      </c>
      <c r="M184" s="180">
        <f t="shared" si="16"/>
        <v>2.8123555502982969</v>
      </c>
      <c r="N184" s="1">
        <f t="shared" si="18"/>
        <v>43.100000000000257</v>
      </c>
      <c r="O184" s="180">
        <f t="shared" si="17"/>
        <v>13.201856148491739</v>
      </c>
    </row>
    <row r="185" spans="8:15" x14ac:dyDescent="0.25">
      <c r="J185" s="180">
        <f t="shared" si="13"/>
        <v>0.16754832336111358</v>
      </c>
      <c r="K185" s="180">
        <f t="shared" si="14"/>
        <v>0.88020392536172365</v>
      </c>
      <c r="L185" s="180">
        <f t="shared" si="15"/>
        <v>1.508091099343889</v>
      </c>
      <c r="M185" s="180">
        <f t="shared" si="16"/>
        <v>2.8260695671654932</v>
      </c>
      <c r="N185" s="1">
        <f t="shared" si="18"/>
        <v>43.200000000000259</v>
      </c>
      <c r="O185" s="180">
        <f t="shared" si="17"/>
        <v>13.14814814814801</v>
      </c>
    </row>
    <row r="186" spans="8:15" x14ac:dyDescent="0.25">
      <c r="J186" s="180">
        <f t="shared" si="13"/>
        <v>0.17033256045756609</v>
      </c>
      <c r="K186" s="180">
        <f t="shared" si="14"/>
        <v>0.88730362406417784</v>
      </c>
      <c r="L186" s="180">
        <f t="shared" si="15"/>
        <v>1.5177404311691789</v>
      </c>
      <c r="M186" s="180">
        <f t="shared" si="16"/>
        <v>2.8397876019835624</v>
      </c>
      <c r="N186" s="1">
        <f t="shared" si="18"/>
        <v>43.30000000000026</v>
      </c>
      <c r="O186" s="180">
        <f t="shared" si="17"/>
        <v>13.094688221708868</v>
      </c>
    </row>
    <row r="187" spans="8:15" x14ac:dyDescent="0.25">
      <c r="H187" s="1"/>
      <c r="J187" s="180">
        <f t="shared" si="13"/>
        <v>0.17313564617862306</v>
      </c>
      <c r="K187" s="180">
        <f t="shared" si="14"/>
        <v>0.89441963011991965</v>
      </c>
      <c r="L187" s="180">
        <f t="shared" si="15"/>
        <v>1.5274023906884042</v>
      </c>
      <c r="M187" s="180">
        <f t="shared" si="16"/>
        <v>2.8535095754430309</v>
      </c>
      <c r="N187" s="1">
        <f t="shared" si="18"/>
        <v>43.400000000000261</v>
      </c>
      <c r="O187" s="180">
        <f t="shared" si="17"/>
        <v>13.04147465437774</v>
      </c>
    </row>
    <row r="188" spans="8:15" x14ac:dyDescent="0.25">
      <c r="H188" s="1"/>
      <c r="J188" s="180">
        <f t="shared" si="13"/>
        <v>0.17595750730276072</v>
      </c>
      <c r="K188" s="180">
        <f t="shared" si="14"/>
        <v>0.90155186102085239</v>
      </c>
      <c r="L188" s="180">
        <f t="shared" si="15"/>
        <v>1.5370768929618273</v>
      </c>
      <c r="M188" s="180">
        <f t="shared" si="16"/>
        <v>2.8672354090162662</v>
      </c>
      <c r="N188" s="1">
        <f t="shared" si="18"/>
        <v>43.500000000000263</v>
      </c>
      <c r="O188" s="180">
        <f t="shared" si="17"/>
        <v>12.988505747126297</v>
      </c>
    </row>
    <row r="189" spans="8:15" x14ac:dyDescent="0.25">
      <c r="H189" s="1"/>
      <c r="J189" s="180">
        <f t="shared" si="13"/>
        <v>0.17879807141593393</v>
      </c>
      <c r="K189" s="180">
        <f t="shared" si="14"/>
        <v>0.90870023504024533</v>
      </c>
      <c r="L189" s="180">
        <f t="shared" si="15"/>
        <v>1.5467638538290818</v>
      </c>
      <c r="M189" s="180">
        <f t="shared" si="16"/>
        <v>2.8809650249484418</v>
      </c>
      <c r="N189" s="1">
        <f t="shared" si="18"/>
        <v>43.600000000000264</v>
      </c>
      <c r="O189" s="180">
        <f t="shared" si="17"/>
        <v>12.935779816513623</v>
      </c>
    </row>
    <row r="190" spans="8:15" x14ac:dyDescent="0.25">
      <c r="H190" s="1"/>
      <c r="J190" s="180">
        <f t="shared" si="13"/>
        <v>0.18165726690274345</v>
      </c>
      <c r="K190" s="180">
        <f t="shared" si="14"/>
        <v>0.91586467122381943</v>
      </c>
      <c r="L190" s="180">
        <f t="shared" si="15"/>
        <v>1.5564631899002561</v>
      </c>
      <c r="M190" s="180">
        <f t="shared" si="16"/>
        <v>2.8946983462486293</v>
      </c>
      <c r="N190" s="1">
        <f t="shared" si="18"/>
        <v>43.700000000000266</v>
      </c>
      <c r="O190" s="180">
        <f t="shared" si="17"/>
        <v>12.88329519450787</v>
      </c>
    </row>
    <row r="191" spans="8:15" x14ac:dyDescent="0.25">
      <c r="H191" s="1"/>
      <c r="J191" s="180">
        <f t="shared" si="13"/>
        <v>0.18453502293772481</v>
      </c>
      <c r="K191" s="180">
        <f t="shared" si="14"/>
        <v>0.9230450893809532</v>
      </c>
      <c r="L191" s="180">
        <f t="shared" si="15"/>
        <v>1.5661748185470961</v>
      </c>
      <c r="M191" s="180">
        <f t="shared" si="16"/>
        <v>2.9084352966810103</v>
      </c>
      <c r="N191" s="1">
        <f t="shared" si="18"/>
        <v>43.800000000000267</v>
      </c>
      <c r="O191" s="180">
        <f t="shared" si="17"/>
        <v>12.831050228310364</v>
      </c>
    </row>
    <row r="192" spans="8:15" ht="21.15" customHeight="1" x14ac:dyDescent="0.25">
      <c r="H192" s="1"/>
      <c r="J192" s="180">
        <f t="shared" si="13"/>
        <v>0.18743126947675895</v>
      </c>
      <c r="K192" s="180">
        <f t="shared" si="14"/>
        <v>0.9302414100760108</v>
      </c>
      <c r="L192" s="180">
        <f t="shared" si="15"/>
        <v>1.5758986578943328</v>
      </c>
      <c r="M192" s="180">
        <f t="shared" si="16"/>
        <v>2.92217580075621</v>
      </c>
      <c r="N192" s="1">
        <f t="shared" si="18"/>
        <v>43.900000000000269</v>
      </c>
      <c r="O192" s="180">
        <f t="shared" si="17"/>
        <v>12.779043280182094</v>
      </c>
    </row>
    <row r="193" spans="8:15" ht="21.15" customHeight="1" x14ac:dyDescent="0.25">
      <c r="H193" s="1"/>
      <c r="J193" s="180">
        <f t="shared" si="13"/>
        <v>0.19034593724859994</v>
      </c>
      <c r="K193" s="180">
        <f t="shared" si="14"/>
        <v>0.9374535546197863</v>
      </c>
      <c r="L193" s="180">
        <f t="shared" si="15"/>
        <v>1.5856346268111232</v>
      </c>
      <c r="M193" s="180">
        <f t="shared" si="16"/>
        <v>2.9359197837227504</v>
      </c>
      <c r="N193" s="1">
        <f t="shared" si="18"/>
        <v>44.00000000000027</v>
      </c>
      <c r="O193" s="180">
        <f t="shared" si="17"/>
        <v>12.727272727272588</v>
      </c>
    </row>
    <row r="194" spans="8:15" ht="21.15" customHeight="1" x14ac:dyDescent="0.25">
      <c r="H194" s="1"/>
      <c r="J194" s="180">
        <f t="shared" si="13"/>
        <v>0.19327895774652112</v>
      </c>
      <c r="K194" s="180">
        <f t="shared" si="14"/>
        <v>0.9446814450610671</v>
      </c>
      <c r="L194" s="180">
        <f t="shared" si="15"/>
        <v>1.5953826449026143</v>
      </c>
      <c r="M194" s="180">
        <f t="shared" si="16"/>
        <v>2.949667171558616</v>
      </c>
      <c r="N194" s="1">
        <f t="shared" si="18"/>
        <v>44.100000000000271</v>
      </c>
      <c r="O194" s="180">
        <f t="shared" si="17"/>
        <v>12.675736961451108</v>
      </c>
    </row>
    <row r="195" spans="8:15" ht="21.15" customHeight="1" x14ac:dyDescent="0.25">
      <c r="H195" s="1"/>
      <c r="J195" s="180">
        <f t="shared" ref="J195:J258" si="19">IF(D$5&gt;0.2*($O195),(D$5-0.2*($O195))^2/(D$5+0.8*($O195)),0)</f>
        <v>0.19623026322007467</v>
      </c>
      <c r="K195" s="180">
        <f t="shared" ref="K195:K258" si="20">IF(E$5&gt;0.2*($O195),(E$5-0.2*($O195))^2/(E$5+0.8*($O195)),0)</f>
        <v>0.95192500417830928</v>
      </c>
      <c r="L195" s="180">
        <f t="shared" ref="L195:L258" si="21">IF(F$5&gt;0.2*($O195),(F$5-0.2*($O195))^2/(F$5+0.8*($O195)),0)</f>
        <v>1.605142632501612</v>
      </c>
      <c r="M195" s="180">
        <f t="shared" ref="M195:M258" si="22">IF(G$5&gt;0.2*($O195),(G$5-0.2*($O195))^2/(G$5+0.8*($O195)),0)</f>
        <v>2.9634178909629409</v>
      </c>
      <c r="N195" s="1">
        <f t="shared" si="18"/>
        <v>44.200000000000273</v>
      </c>
      <c r="O195" s="180">
        <f t="shared" ref="O195:O258" si="23">IF(N195&gt;0,1000/N195-10,1000)</f>
        <v>12.624434389140131</v>
      </c>
    </row>
    <row r="196" spans="8:15" ht="14.25" customHeight="1" x14ac:dyDescent="0.25">
      <c r="H196" s="1"/>
      <c r="J196" s="180">
        <f t="shared" si="19"/>
        <v>0.19919978666696464</v>
      </c>
      <c r="K196" s="180">
        <f t="shared" si="20"/>
        <v>0.95918415547142577</v>
      </c>
      <c r="L196" s="180">
        <f t="shared" si="21"/>
        <v>1.6149145106603711</v>
      </c>
      <c r="M196" s="180">
        <f t="shared" si="22"/>
        <v>2.9771718693477967</v>
      </c>
      <c r="N196" s="1">
        <f t="shared" ref="N196:N259" si="24">N195+0.1</f>
        <v>44.300000000000274</v>
      </c>
      <c r="O196" s="180">
        <f t="shared" si="23"/>
        <v>12.573363431151101</v>
      </c>
    </row>
    <row r="197" spans="8:15" x14ac:dyDescent="0.25">
      <c r="H197" s="1"/>
      <c r="J197" s="180">
        <f t="shared" si="19"/>
        <v>0.20218746182503186</v>
      </c>
      <c r="K197" s="180">
        <f t="shared" si="20"/>
        <v>0.96645882315368914</v>
      </c>
      <c r="L197" s="180">
        <f t="shared" si="21"/>
        <v>1.6246982011424942</v>
      </c>
      <c r="M197" s="180">
        <f t="shared" si="22"/>
        <v>2.9909290348301063</v>
      </c>
      <c r="N197" s="1">
        <f t="shared" si="24"/>
        <v>44.400000000000276</v>
      </c>
      <c r="O197" s="180">
        <f t="shared" si="23"/>
        <v>12.522522522522383</v>
      </c>
    </row>
    <row r="198" spans="8:15" x14ac:dyDescent="0.25">
      <c r="H198" s="1"/>
      <c r="J198" s="180">
        <f t="shared" si="19"/>
        <v>0.20519322316434829</v>
      </c>
      <c r="K198" s="180">
        <f t="shared" si="20"/>
        <v>0.97374893214373937</v>
      </c>
      <c r="L198" s="180">
        <f t="shared" si="21"/>
        <v>1.6344936264149381</v>
      </c>
      <c r="M198" s="180">
        <f t="shared" si="22"/>
        <v>3.0046893162236574</v>
      </c>
      <c r="N198" s="1">
        <f t="shared" si="24"/>
        <v>44.500000000000277</v>
      </c>
      <c r="O198" s="180">
        <f t="shared" si="23"/>
        <v>12.47191011235941</v>
      </c>
    </row>
    <row r="199" spans="8:15" ht="12.75" customHeight="1" x14ac:dyDescent="0.25">
      <c r="H199" s="1"/>
      <c r="J199" s="180">
        <f t="shared" si="19"/>
        <v>0.20821700587941785</v>
      </c>
      <c r="K199" s="180">
        <f t="shared" si="20"/>
        <v>0.98105440805770039</v>
      </c>
      <c r="L199" s="180">
        <f t="shared" si="21"/>
        <v>1.6443007096401276</v>
      </c>
      <c r="M199" s="180">
        <f t="shared" si="22"/>
        <v>3.0184526430312215</v>
      </c>
      <c r="N199" s="1">
        <f t="shared" si="24"/>
        <v>44.600000000000279</v>
      </c>
      <c r="O199" s="180">
        <f t="shared" si="23"/>
        <v>12.42152466367699</v>
      </c>
    </row>
    <row r="200" spans="8:15" ht="12.75" customHeight="1" x14ac:dyDescent="0.25">
      <c r="H200" s="1"/>
      <c r="J200" s="180">
        <f t="shared" si="19"/>
        <v>0.21125874588148569</v>
      </c>
      <c r="K200" s="180">
        <f t="shared" si="20"/>
        <v>0.98837517720140411</v>
      </c>
      <c r="L200" s="180">
        <f t="shared" si="21"/>
        <v>1.6541193746681788</v>
      </c>
      <c r="M200" s="180">
        <f t="shared" si="22"/>
        <v>3.0322189454367914</v>
      </c>
      <c r="N200" s="1">
        <f t="shared" si="24"/>
        <v>44.70000000000028</v>
      </c>
      <c r="O200" s="180">
        <f t="shared" si="23"/>
        <v>12.371364653243706</v>
      </c>
    </row>
    <row r="201" spans="8:15" ht="12.75" customHeight="1" x14ac:dyDescent="0.25">
      <c r="J201" s="180">
        <f t="shared" si="19"/>
        <v>0.21431837979094936</v>
      </c>
      <c r="K201" s="180">
        <f t="shared" si="20"/>
        <v>0.99571116656271519</v>
      </c>
      <c r="L201" s="180">
        <f t="shared" si="21"/>
        <v>1.6639495460292195</v>
      </c>
      <c r="M201" s="180">
        <f t="shared" si="22"/>
        <v>3.0459881542979028</v>
      </c>
      <c r="N201" s="1">
        <f t="shared" si="24"/>
        <v>44.800000000000281</v>
      </c>
      <c r="O201" s="180">
        <f t="shared" si="23"/>
        <v>12.321428571428431</v>
      </c>
    </row>
    <row r="202" spans="8:15" x14ac:dyDescent="0.25">
      <c r="J202" s="180">
        <f t="shared" si="19"/>
        <v>0.21739584492987599</v>
      </c>
      <c r="K202" s="180">
        <f t="shared" si="20"/>
        <v>1.003062303803965</v>
      </c>
      <c r="L202" s="180">
        <f t="shared" si="21"/>
        <v>1.6737911489258237</v>
      </c>
      <c r="M202" s="180">
        <f t="shared" si="22"/>
        <v>3.0597602011380816</v>
      </c>
      <c r="N202" s="1">
        <f t="shared" si="24"/>
        <v>44.900000000000283</v>
      </c>
      <c r="O202" s="180">
        <f t="shared" si="23"/>
        <v>12.271714922048858</v>
      </c>
    </row>
    <row r="203" spans="8:15" x14ac:dyDescent="0.25">
      <c r="J203" s="180">
        <f t="shared" si="19"/>
        <v>0.22049107931461751</v>
      </c>
      <c r="K203" s="180">
        <f t="shared" si="20"/>
        <v>1.0104285172544769</v>
      </c>
      <c r="L203" s="180">
        <f t="shared" si="21"/>
        <v>1.6836441092255328</v>
      </c>
      <c r="M203" s="180">
        <f t="shared" si="22"/>
        <v>3.0735350181393741</v>
      </c>
      <c r="N203" s="1">
        <f t="shared" si="24"/>
        <v>45.000000000000284</v>
      </c>
      <c r="O203" s="180">
        <f t="shared" si="23"/>
        <v>12.222222222222083</v>
      </c>
    </row>
    <row r="204" spans="8:15" x14ac:dyDescent="0.25">
      <c r="J204" s="180">
        <f t="shared" si="19"/>
        <v>0.22360402164852747</v>
      </c>
      <c r="K204" s="180">
        <f t="shared" si="20"/>
        <v>1.0178097359031979</v>
      </c>
      <c r="L204" s="180">
        <f t="shared" si="21"/>
        <v>1.6935083534534867</v>
      </c>
      <c r="M204" s="180">
        <f t="shared" si="22"/>
        <v>3.0873125381349817</v>
      </c>
      <c r="N204" s="1">
        <f t="shared" si="24"/>
        <v>45.100000000000286</v>
      </c>
      <c r="O204" s="180">
        <f t="shared" si="23"/>
        <v>12.172949002217155</v>
      </c>
    </row>
    <row r="205" spans="8:15" x14ac:dyDescent="0.25">
      <c r="J205" s="180">
        <f t="shared" si="19"/>
        <v>0.22673461131477621</v>
      </c>
      <c r="K205" s="180">
        <f t="shared" si="20"/>
        <v>1.0252058893914295</v>
      </c>
      <c r="L205" s="180">
        <f t="shared" si="21"/>
        <v>1.7033838087851512</v>
      </c>
      <c r="M205" s="180">
        <f t="shared" si="22"/>
        <v>3.1010926946020012</v>
      </c>
      <c r="N205" s="1">
        <f t="shared" si="24"/>
        <v>45.200000000000287</v>
      </c>
      <c r="O205" s="180">
        <f t="shared" si="23"/>
        <v>12.123893805309596</v>
      </c>
    </row>
    <row r="206" spans="8:15" x14ac:dyDescent="0.25">
      <c r="J206" s="180">
        <f t="shared" si="19"/>
        <v>0.22988278836926132</v>
      </c>
      <c r="K206" s="180">
        <f t="shared" si="20"/>
        <v>1.0326169080056471</v>
      </c>
      <c r="L206" s="180">
        <f t="shared" si="21"/>
        <v>1.7132704030391352</v>
      </c>
      <c r="M206" s="180">
        <f t="shared" si="22"/>
        <v>3.114875421654248</v>
      </c>
      <c r="N206" s="1">
        <f t="shared" si="24"/>
        <v>45.300000000000288</v>
      </c>
      <c r="O206" s="180">
        <f t="shared" si="23"/>
        <v>12.07505518763783</v>
      </c>
    </row>
    <row r="207" spans="8:15" x14ac:dyDescent="0.25">
      <c r="J207" s="180">
        <f t="shared" si="19"/>
        <v>0.23304849353361498</v>
      </c>
      <c r="K207" s="180">
        <f t="shared" si="20"/>
        <v>1.040042722670423</v>
      </c>
      <c r="L207" s="180">
        <f t="shared" si="21"/>
        <v>1.7231680646701153</v>
      </c>
      <c r="M207" s="180">
        <f t="shared" si="22"/>
        <v>3.1286606540351865</v>
      </c>
      <c r="N207" s="1">
        <f t="shared" si="24"/>
        <v>45.40000000000029</v>
      </c>
      <c r="O207" s="180">
        <f t="shared" si="23"/>
        <v>12.026431718061534</v>
      </c>
    </row>
    <row r="208" spans="8:15" x14ac:dyDescent="0.25">
      <c r="J208" s="180">
        <f t="shared" si="19"/>
        <v>0.23623166818830338</v>
      </c>
      <c r="K208" s="180">
        <f t="shared" si="20"/>
        <v>1.047483264941435</v>
      </c>
      <c r="L208" s="180">
        <f t="shared" si="21"/>
        <v>1.7330767227618358</v>
      </c>
      <c r="M208" s="180">
        <f t="shared" si="22"/>
        <v>3.1424483271109449</v>
      </c>
      <c r="N208" s="1">
        <f t="shared" si="24"/>
        <v>45.500000000000291</v>
      </c>
      <c r="O208" s="180">
        <f t="shared" si="23"/>
        <v>11.978021978021836</v>
      </c>
    </row>
    <row r="209" spans="8:15" x14ac:dyDescent="0.25">
      <c r="J209" s="180">
        <f t="shared" si="19"/>
        <v>0.2394322543658193</v>
      </c>
      <c r="K209" s="180">
        <f t="shared" si="20"/>
        <v>1.0549384669985735</v>
      </c>
      <c r="L209" s="180">
        <f t="shared" si="21"/>
        <v>1.7429963070202199</v>
      </c>
      <c r="M209" s="180">
        <f t="shared" si="22"/>
        <v>3.1562383768634263</v>
      </c>
      <c r="N209" s="1">
        <f t="shared" si="24"/>
        <v>45.600000000000293</v>
      </c>
      <c r="O209" s="180">
        <f t="shared" si="23"/>
        <v>11.929824561403368</v>
      </c>
    </row>
    <row r="210" spans="8:15" x14ac:dyDescent="0.25">
      <c r="J210" s="180">
        <f t="shared" si="19"/>
        <v>0.24265019474396649</v>
      </c>
      <c r="K210" s="180">
        <f t="shared" si="20"/>
        <v>1.0624082616391366</v>
      </c>
      <c r="L210" s="180">
        <f t="shared" si="21"/>
        <v>1.7529267477665587</v>
      </c>
      <c r="M210" s="180">
        <f t="shared" si="22"/>
        <v>3.1700307398835141</v>
      </c>
      <c r="N210" s="1">
        <f t="shared" si="24"/>
        <v>45.700000000000294</v>
      </c>
      <c r="O210" s="180">
        <f t="shared" si="23"/>
        <v>11.881838074398107</v>
      </c>
    </row>
    <row r="211" spans="8:15" x14ac:dyDescent="0.25">
      <c r="J211" s="180">
        <f t="shared" si="19"/>
        <v>0.24588543263923132</v>
      </c>
      <c r="K211" s="180">
        <f t="shared" si="20"/>
        <v>1.0698925822711109</v>
      </c>
      <c r="L211" s="180">
        <f t="shared" si="21"/>
        <v>1.7628679759307921</v>
      </c>
      <c r="M211" s="180">
        <f t="shared" si="22"/>
        <v>3.1838253533643548</v>
      </c>
      <c r="N211" s="1">
        <f t="shared" si="24"/>
        <v>45.800000000000296</v>
      </c>
      <c r="O211" s="180">
        <f t="shared" si="23"/>
        <v>11.834061135371037</v>
      </c>
    </row>
    <row r="212" spans="8:15" x14ac:dyDescent="0.25">
      <c r="J212" s="180">
        <f t="shared" si="19"/>
        <v>0.24913791200024446</v>
      </c>
      <c r="K212" s="180">
        <f t="shared" si="20"/>
        <v>1.0773913629065488</v>
      </c>
      <c r="L212" s="180">
        <f t="shared" si="21"/>
        <v>1.7728199230448836</v>
      </c>
      <c r="M212" s="180">
        <f t="shared" si="22"/>
        <v>3.197622155094741</v>
      </c>
      <c r="N212" s="1">
        <f t="shared" si="24"/>
        <v>45.900000000000297</v>
      </c>
      <c r="O212" s="180">
        <f t="shared" si="23"/>
        <v>11.786492374727526</v>
      </c>
    </row>
    <row r="213" spans="8:15" x14ac:dyDescent="0.25">
      <c r="J213" s="180">
        <f t="shared" si="19"/>
        <v>0.25240757740132835</v>
      </c>
      <c r="K213" s="180">
        <f t="shared" si="20"/>
        <v>1.084904538155022</v>
      </c>
      <c r="L213" s="180">
        <f t="shared" si="21"/>
        <v>1.7827825212362691</v>
      </c>
      <c r="M213" s="180">
        <f t="shared" si="22"/>
        <v>3.2114210834525747</v>
      </c>
      <c r="N213" s="1">
        <f t="shared" si="24"/>
        <v>46.000000000000298</v>
      </c>
      <c r="O213" s="180">
        <f t="shared" si="23"/>
        <v>11.739130434782467</v>
      </c>
    </row>
    <row r="214" spans="8:15" x14ac:dyDescent="0.25">
      <c r="J214" s="180">
        <f t="shared" si="19"/>
        <v>0.25569437403613132</v>
      </c>
      <c r="K214" s="180">
        <f t="shared" si="20"/>
        <v>1.0924320432171657</v>
      </c>
      <c r="L214" s="180">
        <f t="shared" si="21"/>
        <v>1.7927557032214043</v>
      </c>
      <c r="M214" s="180">
        <f t="shared" si="22"/>
        <v>3.2252220773984157</v>
      </c>
      <c r="N214" s="1">
        <f t="shared" si="24"/>
        <v>46.1000000000003</v>
      </c>
      <c r="O214" s="180">
        <f t="shared" si="23"/>
        <v>11.691973969631096</v>
      </c>
    </row>
    <row r="215" spans="8:15" x14ac:dyDescent="0.25">
      <c r="J215" s="180">
        <f t="shared" si="19"/>
        <v>0.25899824771134455</v>
      </c>
      <c r="K215" s="180">
        <f t="shared" si="20"/>
        <v>1.0999738138783119</v>
      </c>
      <c r="L215" s="180">
        <f t="shared" si="21"/>
        <v>1.8027394022993914</v>
      </c>
      <c r="M215" s="180">
        <f t="shared" si="22"/>
        <v>3.2390250764691189</v>
      </c>
      <c r="N215" s="1">
        <f t="shared" si="24"/>
        <v>46.200000000000301</v>
      </c>
      <c r="O215" s="180">
        <f t="shared" si="23"/>
        <v>11.645021645021504</v>
      </c>
    </row>
    <row r="216" spans="8:15" x14ac:dyDescent="0.25">
      <c r="J216" s="180">
        <f t="shared" si="19"/>
        <v>0.26231914484050251</v>
      </c>
      <c r="K216" s="180">
        <f t="shared" si="20"/>
        <v>1.1075297865021891</v>
      </c>
      <c r="L216" s="180">
        <f t="shared" si="21"/>
        <v>1.8127335523456778</v>
      </c>
      <c r="M216" s="180">
        <f t="shared" si="22"/>
        <v>3.252830020771543</v>
      </c>
      <c r="N216" s="1">
        <f t="shared" si="24"/>
        <v>46.300000000000303</v>
      </c>
      <c r="O216" s="180">
        <f t="shared" si="23"/>
        <v>11.598272138228801</v>
      </c>
    </row>
    <row r="217" spans="8:15" x14ac:dyDescent="0.25">
      <c r="J217" s="180">
        <f t="shared" si="19"/>
        <v>0.2656570124378651</v>
      </c>
      <c r="K217" s="180">
        <f t="shared" si="20"/>
        <v>1.1150998980247235</v>
      </c>
      <c r="L217" s="180">
        <f t="shared" si="21"/>
        <v>1.8227380878058557</v>
      </c>
      <c r="M217" s="180">
        <f t="shared" si="22"/>
        <v>3.2666368509763539</v>
      </c>
      <c r="N217" s="1">
        <f t="shared" si="24"/>
        <v>46.400000000000304</v>
      </c>
      <c r="O217" s="180">
        <f t="shared" si="23"/>
        <v>11.551724137930893</v>
      </c>
    </row>
    <row r="218" spans="8:15" x14ac:dyDescent="0.25">
      <c r="J218" s="180">
        <f t="shared" si="19"/>
        <v>0.26901179811238118</v>
      </c>
      <c r="K218" s="180">
        <f t="shared" si="20"/>
        <v>1.1226840859479048</v>
      </c>
      <c r="L218" s="180">
        <f t="shared" si="21"/>
        <v>1.8327529436895265</v>
      </c>
      <c r="M218" s="180">
        <f t="shared" si="22"/>
        <v>3.2804455083119013</v>
      </c>
      <c r="N218" s="1">
        <f t="shared" si="24"/>
        <v>46.500000000000306</v>
      </c>
      <c r="O218" s="180">
        <f t="shared" si="23"/>
        <v>11.505376344085882</v>
      </c>
    </row>
    <row r="219" spans="8:15" x14ac:dyDescent="0.25">
      <c r="J219" s="180">
        <f t="shared" si="19"/>
        <v>0.27238345006172987</v>
      </c>
      <c r="K219" s="180">
        <f t="shared" si="20"/>
        <v>1.1302822883337396</v>
      </c>
      <c r="L219" s="180">
        <f t="shared" si="21"/>
        <v>1.8427780555642499</v>
      </c>
      <c r="M219" s="180">
        <f t="shared" si="22"/>
        <v>3.2942559345581754</v>
      </c>
      <c r="N219" s="1">
        <f t="shared" si="24"/>
        <v>46.600000000000307</v>
      </c>
      <c r="O219" s="180">
        <f t="shared" si="23"/>
        <v>11.459227467811019</v>
      </c>
    </row>
    <row r="220" spans="8:15" x14ac:dyDescent="0.25">
      <c r="H220" s="1"/>
      <c r="J220" s="180">
        <f t="shared" si="19"/>
        <v>0.27577191706644044</v>
      </c>
      <c r="K220" s="180">
        <f t="shared" si="20"/>
        <v>1.1378944437982772</v>
      </c>
      <c r="L220" s="180">
        <f t="shared" si="21"/>
        <v>1.8528133595495708</v>
      </c>
      <c r="M220" s="180">
        <f t="shared" si="22"/>
        <v>3.3080680720408346</v>
      </c>
      <c r="N220" s="1">
        <f t="shared" si="24"/>
        <v>46.700000000000308</v>
      </c>
      <c r="O220" s="180">
        <f t="shared" si="23"/>
        <v>11.413276231263243</v>
      </c>
    </row>
    <row r="221" spans="8:15" x14ac:dyDescent="0.25">
      <c r="H221" s="1"/>
      <c r="J221" s="180">
        <f t="shared" si="19"/>
        <v>0.2791771484840897</v>
      </c>
      <c r="K221" s="180">
        <f t="shared" si="20"/>
        <v>1.1455204915057162</v>
      </c>
      <c r="L221" s="180">
        <f t="shared" si="21"/>
        <v>1.8628587923111191</v>
      </c>
      <c r="M221" s="180">
        <f t="shared" si="22"/>
        <v>3.3218818636253289</v>
      </c>
      <c r="N221" s="1">
        <f t="shared" si="24"/>
        <v>46.80000000000031</v>
      </c>
      <c r="O221" s="180">
        <f t="shared" si="23"/>
        <v>11.367521367521228</v>
      </c>
    </row>
    <row r="222" spans="8:15" x14ac:dyDescent="0.25">
      <c r="H222" s="1"/>
      <c r="J222" s="180">
        <f t="shared" si="19"/>
        <v>0.28259909424357499</v>
      </c>
      <c r="K222" s="180">
        <f t="shared" si="20"/>
        <v>1.1531603711625857</v>
      </c>
      <c r="L222" s="180">
        <f t="shared" si="21"/>
        <v>1.872914291054794</v>
      </c>
      <c r="M222" s="180">
        <f t="shared" si="22"/>
        <v>3.3356972527110749</v>
      </c>
      <c r="N222" s="1">
        <f t="shared" si="24"/>
        <v>46.900000000000311</v>
      </c>
      <c r="O222" s="180">
        <f t="shared" si="23"/>
        <v>11.32196162046894</v>
      </c>
    </row>
    <row r="223" spans="8:15" x14ac:dyDescent="0.25">
      <c r="H223" s="1"/>
      <c r="J223" s="180">
        <f t="shared" si="19"/>
        <v>0.28603770483946062</v>
      </c>
      <c r="K223" s="180">
        <f t="shared" si="20"/>
        <v>1.1608140230119968</v>
      </c>
      <c r="L223" s="180">
        <f t="shared" si="21"/>
        <v>1.8829797935210104</v>
      </c>
      <c r="M223" s="180">
        <f t="shared" si="22"/>
        <v>3.3495141832257174</v>
      </c>
      <c r="N223" s="1">
        <f t="shared" si="24"/>
        <v>47.000000000000313</v>
      </c>
      <c r="O223" s="180">
        <f t="shared" si="23"/>
        <v>11.276595744680709</v>
      </c>
    </row>
    <row r="224" spans="8:15" x14ac:dyDescent="0.25">
      <c r="H224" s="1"/>
      <c r="J224" s="180">
        <f t="shared" si="19"/>
        <v>0.28949293132640019</v>
      </c>
      <c r="K224" s="180">
        <f t="shared" si="20"/>
        <v>1.1684813878279727</v>
      </c>
      <c r="L224" s="180">
        <f t="shared" si="21"/>
        <v>1.893055237979026</v>
      </c>
      <c r="M224" s="180">
        <f t="shared" si="22"/>
        <v>3.3633325996194716</v>
      </c>
      <c r="N224" s="1">
        <f t="shared" si="24"/>
        <v>47.100000000000314</v>
      </c>
      <c r="O224" s="180">
        <f t="shared" si="23"/>
        <v>11.231422505307712</v>
      </c>
    </row>
    <row r="225" spans="8:15" x14ac:dyDescent="0.25">
      <c r="H225" s="1"/>
      <c r="J225" s="180">
        <f t="shared" si="19"/>
        <v>0.2929647253136291</v>
      </c>
      <c r="K225" s="180">
        <f t="shared" si="20"/>
        <v>1.176162406909848</v>
      </c>
      <c r="L225" s="180">
        <f t="shared" si="21"/>
        <v>1.9031405632213418</v>
      </c>
      <c r="M225" s="180">
        <f t="shared" si="22"/>
        <v>3.3771524468595175</v>
      </c>
      <c r="N225" s="1">
        <f t="shared" si="24"/>
        <v>47.200000000000315</v>
      </c>
      <c r="O225" s="180">
        <f t="shared" si="23"/>
        <v>11.186440677965962</v>
      </c>
    </row>
    <row r="226" spans="8:15" x14ac:dyDescent="0.25">
      <c r="H226" s="1"/>
      <c r="J226" s="180">
        <f t="shared" si="19"/>
        <v>0.29645303895953073</v>
      </c>
      <c r="K226" s="180">
        <f t="shared" si="20"/>
        <v>1.183857022076743</v>
      </c>
      <c r="L226" s="180">
        <f t="shared" si="21"/>
        <v>1.9132357085581719</v>
      </c>
      <c r="M226" s="180">
        <f t="shared" si="22"/>
        <v>3.3909736704244895</v>
      </c>
      <c r="N226" s="1">
        <f t="shared" si="24"/>
        <v>47.300000000000317</v>
      </c>
      <c r="O226" s="180">
        <f t="shared" si="23"/>
        <v>11.141649048625652</v>
      </c>
    </row>
    <row r="227" spans="8:15" x14ac:dyDescent="0.25">
      <c r="J227" s="180">
        <f t="shared" si="19"/>
        <v>0.29995782496626988</v>
      </c>
      <c r="K227" s="180">
        <f t="shared" si="20"/>
        <v>1.1915651756620966</v>
      </c>
      <c r="L227" s="180">
        <f t="shared" si="21"/>
        <v>1.923340613811974</v>
      </c>
      <c r="M227" s="180">
        <f t="shared" si="22"/>
        <v>3.4047962162990086</v>
      </c>
      <c r="N227" s="1">
        <f t="shared" si="24"/>
        <v>47.400000000000318</v>
      </c>
      <c r="O227" s="180">
        <f t="shared" si="23"/>
        <v>11.097046413501968</v>
      </c>
    </row>
    <row r="228" spans="8:15" x14ac:dyDescent="0.25">
      <c r="J228" s="180">
        <f t="shared" si="19"/>
        <v>0.30347903657449832</v>
      </c>
      <c r="K228" s="180">
        <f t="shared" si="20"/>
        <v>1.1992868105082846</v>
      </c>
      <c r="L228" s="180">
        <f t="shared" si="21"/>
        <v>1.933455219312066</v>
      </c>
      <c r="M228" s="180">
        <f t="shared" si="22"/>
        <v>3.418620030968309</v>
      </c>
      <c r="N228" s="1">
        <f t="shared" si="24"/>
        <v>47.50000000000032</v>
      </c>
      <c r="O228" s="180">
        <f t="shared" si="23"/>
        <v>11.052631578947228</v>
      </c>
    </row>
    <row r="229" spans="8:15" x14ac:dyDescent="0.25">
      <c r="J229" s="180">
        <f t="shared" si="19"/>
        <v>0.30701662755812859</v>
      </c>
      <c r="K229" s="180">
        <f t="shared" si="20"/>
        <v>1.2070218699612949</v>
      </c>
      <c r="L229" s="180">
        <f t="shared" si="21"/>
        <v>1.9435794658893004</v>
      </c>
      <c r="M229" s="180">
        <f t="shared" si="22"/>
        <v>3.4324450614129209</v>
      </c>
      <c r="N229" s="1">
        <f t="shared" si="24"/>
        <v>47.600000000000321</v>
      </c>
      <c r="O229" s="180">
        <f t="shared" si="23"/>
        <v>11.008403361344396</v>
      </c>
    </row>
    <row r="230" spans="8:15" x14ac:dyDescent="0.25">
      <c r="J230" s="180">
        <f t="shared" si="19"/>
        <v>0.31057055221917274</v>
      </c>
      <c r="K230" s="180">
        <f t="shared" si="20"/>
        <v>1.2147702978654704</v>
      </c>
      <c r="L230" s="180">
        <f t="shared" si="21"/>
        <v>1.9537132948708047</v>
      </c>
      <c r="M230" s="180">
        <f t="shared" si="22"/>
        <v>3.4462712551034116</v>
      </c>
      <c r="N230" s="1">
        <f t="shared" si="24"/>
        <v>47.700000000000323</v>
      </c>
      <c r="O230" s="180">
        <f t="shared" si="23"/>
        <v>10.964360587001956</v>
      </c>
    </row>
    <row r="231" spans="8:15" x14ac:dyDescent="0.25">
      <c r="J231" s="180">
        <f t="shared" si="19"/>
        <v>0.31414076538265007</v>
      </c>
      <c r="K231" s="180">
        <f t="shared" si="20"/>
        <v>1.2225320385583232</v>
      </c>
      <c r="L231" s="180">
        <f t="shared" si="21"/>
        <v>1.9638566480747903</v>
      </c>
      <c r="M231" s="180">
        <f t="shared" si="22"/>
        <v>3.4600985599952185</v>
      </c>
      <c r="N231" s="1">
        <f t="shared" si="24"/>
        <v>47.800000000000324</v>
      </c>
      <c r="O231" s="180">
        <f t="shared" si="23"/>
        <v>10.920502092050068</v>
      </c>
    </row>
    <row r="232" spans="8:15" x14ac:dyDescent="0.25">
      <c r="J232" s="180">
        <f t="shared" si="19"/>
        <v>0.31772722239155871</v>
      </c>
      <c r="K232" s="180">
        <f t="shared" si="20"/>
        <v>1.2303070368654077</v>
      </c>
      <c r="L232" s="180">
        <f t="shared" si="21"/>
        <v>1.9740094678054281</v>
      </c>
      <c r="M232" s="180">
        <f t="shared" si="22"/>
        <v>3.4739269245235174</v>
      </c>
      <c r="N232" s="1">
        <f t="shared" si="24"/>
        <v>47.900000000000325</v>
      </c>
      <c r="O232" s="180">
        <f t="shared" si="23"/>
        <v>10.876826722338063</v>
      </c>
    </row>
    <row r="233" spans="8:15" x14ac:dyDescent="0.25">
      <c r="J233" s="180">
        <f t="shared" si="19"/>
        <v>0.32132987910191174</v>
      </c>
      <c r="K233" s="180">
        <f t="shared" si="20"/>
        <v>1.2380952380952641</v>
      </c>
      <c r="L233" s="180">
        <f t="shared" si="21"/>
        <v>1.9841716968477872</v>
      </c>
      <c r="M233" s="180">
        <f t="shared" si="22"/>
        <v>3.4877562975981711</v>
      </c>
      <c r="N233" s="1">
        <f t="shared" si="24"/>
        <v>48.000000000000327</v>
      </c>
      <c r="O233" s="180">
        <f t="shared" si="23"/>
        <v>10.83333333333319</v>
      </c>
    </row>
    <row r="234" spans="8:15" x14ac:dyDescent="0.25">
      <c r="J234" s="180">
        <f t="shared" si="19"/>
        <v>0.32494869187783765</v>
      </c>
      <c r="K234" s="180">
        <f t="shared" si="20"/>
        <v>1.2458965880344168</v>
      </c>
      <c r="L234" s="180">
        <f t="shared" si="21"/>
        <v>1.9943432784628303</v>
      </c>
      <c r="M234" s="180">
        <f t="shared" si="22"/>
        <v>3.5015866285987438</v>
      </c>
      <c r="N234" s="1">
        <f t="shared" si="24"/>
        <v>48.100000000000328</v>
      </c>
      <c r="O234" s="180">
        <f t="shared" si="23"/>
        <v>10.790020790020648</v>
      </c>
    </row>
    <row r="235" spans="8:15" x14ac:dyDescent="0.25">
      <c r="J235" s="180">
        <f t="shared" si="19"/>
        <v>0.32858361758674298</v>
      </c>
      <c r="K235" s="180">
        <f t="shared" si="20"/>
        <v>1.2537110329424457</v>
      </c>
      <c r="L235" s="180">
        <f t="shared" si="21"/>
        <v>2.0045241563824865</v>
      </c>
      <c r="M235" s="180">
        <f t="shared" si="22"/>
        <v>3.5154178673695644</v>
      </c>
      <c r="N235" s="1">
        <f t="shared" si="24"/>
        <v>48.20000000000033</v>
      </c>
      <c r="O235" s="180">
        <f t="shared" si="23"/>
        <v>10.746887966804838</v>
      </c>
    </row>
    <row r="236" spans="8:15" x14ac:dyDescent="0.25">
      <c r="J236" s="180">
        <f t="shared" si="19"/>
        <v>0.33223461359453627</v>
      </c>
      <c r="K236" s="180">
        <f t="shared" si="20"/>
        <v>1.2615385195471092</v>
      </c>
      <c r="L236" s="180">
        <f t="shared" si="21"/>
        <v>2.0147142748047679</v>
      </c>
      <c r="M236" s="180">
        <f t="shared" si="22"/>
        <v>3.5292499642148663</v>
      </c>
      <c r="N236" s="1">
        <f t="shared" si="24"/>
        <v>48.300000000000331</v>
      </c>
      <c r="O236" s="180">
        <f t="shared" si="23"/>
        <v>10.703933747411867</v>
      </c>
    </row>
    <row r="237" spans="8:15" x14ac:dyDescent="0.25">
      <c r="J237" s="180">
        <f t="shared" si="19"/>
        <v>0.33590163776091253</v>
      </c>
      <c r="K237" s="180">
        <f t="shared" si="20"/>
        <v>1.2693789950395302</v>
      </c>
      <c r="L237" s="180">
        <f t="shared" si="21"/>
        <v>2.024913578388956</v>
      </c>
      <c r="M237" s="180">
        <f t="shared" si="22"/>
        <v>3.543082869893976</v>
      </c>
      <c r="N237" s="1">
        <f t="shared" si="24"/>
        <v>48.400000000000333</v>
      </c>
      <c r="O237" s="180">
        <f t="shared" si="23"/>
        <v>10.661157024793248</v>
      </c>
    </row>
    <row r="238" spans="8:15" x14ac:dyDescent="0.25">
      <c r="J238" s="180">
        <f t="shared" si="19"/>
        <v>0.33958464843469977</v>
      </c>
      <c r="K238" s="180">
        <f t="shared" si="20"/>
        <v>1.2772324070694479</v>
      </c>
      <c r="L238" s="180">
        <f t="shared" si="21"/>
        <v>2.0351220122508504</v>
      </c>
      <c r="M238" s="180">
        <f t="shared" si="22"/>
        <v>3.5569165356165651</v>
      </c>
      <c r="N238" s="1">
        <f t="shared" si="24"/>
        <v>48.500000000000334</v>
      </c>
      <c r="O238" s="180">
        <f t="shared" si="23"/>
        <v>10.618556701030787</v>
      </c>
    </row>
    <row r="239" spans="8:15" x14ac:dyDescent="0.25">
      <c r="J239" s="180">
        <f t="shared" si="19"/>
        <v>0.34328360444926137</v>
      </c>
      <c r="K239" s="180">
        <f t="shared" si="20"/>
        <v>1.2850987037405186</v>
      </c>
      <c r="L239" s="180">
        <f t="shared" si="21"/>
        <v>2.0453395219580695</v>
      </c>
      <c r="M239" s="180">
        <f t="shared" si="22"/>
        <v>3.5707509130379638</v>
      </c>
      <c r="N239" s="1">
        <f t="shared" si="24"/>
        <v>48.600000000000335</v>
      </c>
      <c r="O239" s="180">
        <f t="shared" si="23"/>
        <v>10.576131687242658</v>
      </c>
    </row>
    <row r="240" spans="8:15" x14ac:dyDescent="0.25">
      <c r="J240" s="180">
        <f t="shared" si="19"/>
        <v>0.34699846511795951</v>
      </c>
      <c r="K240" s="180">
        <f t="shared" si="20"/>
        <v>1.2929778336056805</v>
      </c>
      <c r="L240" s="180">
        <f t="shared" si="21"/>
        <v>2.0555660535254079</v>
      </c>
      <c r="M240" s="180">
        <f t="shared" si="22"/>
        <v>3.5845859542545293</v>
      </c>
      <c r="N240" s="1">
        <f t="shared" si="24"/>
        <v>48.700000000000337</v>
      </c>
      <c r="O240" s="180">
        <f t="shared" si="23"/>
        <v>10.533880903490619</v>
      </c>
    </row>
    <row r="241" spans="10:15" x14ac:dyDescent="0.25">
      <c r="J241" s="180">
        <f t="shared" si="19"/>
        <v>0.35072919022967447</v>
      </c>
      <c r="K241" s="180">
        <f t="shared" si="20"/>
        <v>1.300869745662576</v>
      </c>
      <c r="L241" s="180">
        <f t="shared" si="21"/>
        <v>2.0658015534102629</v>
      </c>
      <c r="M241" s="180">
        <f t="shared" si="22"/>
        <v>3.5984216117990706</v>
      </c>
      <c r="N241" s="1">
        <f t="shared" si="24"/>
        <v>48.800000000000338</v>
      </c>
      <c r="O241" s="180">
        <f t="shared" si="23"/>
        <v>10.491803278688383</v>
      </c>
    </row>
    <row r="242" spans="10:15" x14ac:dyDescent="0.25">
      <c r="J242" s="180">
        <f t="shared" si="19"/>
        <v>0.3544757400443807</v>
      </c>
      <c r="K242" s="180">
        <f t="shared" si="20"/>
        <v>1.3087743893490253</v>
      </c>
      <c r="L242" s="180">
        <f t="shared" si="21"/>
        <v>2.0760459685081032</v>
      </c>
      <c r="M242" s="180">
        <f t="shared" si="22"/>
        <v>3.6122578386363315</v>
      </c>
      <c r="N242" s="1">
        <f t="shared" si="24"/>
        <v>48.90000000000034</v>
      </c>
      <c r="O242" s="180">
        <f t="shared" si="23"/>
        <v>10.449897750511106</v>
      </c>
    </row>
    <row r="243" spans="10:15" x14ac:dyDescent="0.25">
      <c r="J243" s="180">
        <f t="shared" si="19"/>
        <v>0.35823807528877943</v>
      </c>
      <c r="K243" s="180">
        <f t="shared" si="20"/>
        <v>1.3166917145385608</v>
      </c>
      <c r="L243" s="180">
        <f t="shared" si="21"/>
        <v>2.0862992461479974</v>
      </c>
      <c r="M243" s="180">
        <f t="shared" si="22"/>
        <v>3.6260945881585287</v>
      </c>
      <c r="N243" s="1">
        <f t="shared" si="24"/>
        <v>49.000000000000341</v>
      </c>
      <c r="O243" s="180">
        <f t="shared" si="23"/>
        <v>10.40816326530598</v>
      </c>
    </row>
    <row r="244" spans="10:15" x14ac:dyDescent="0.25">
      <c r="J244" s="180">
        <f t="shared" si="19"/>
        <v>0.36201615715198532</v>
      </c>
      <c r="K244" s="180">
        <f t="shared" si="20"/>
        <v>1.3246216715360122</v>
      </c>
      <c r="L244" s="180">
        <f t="shared" si="21"/>
        <v>2.0965613340882046</v>
      </c>
      <c r="M244" s="180">
        <f t="shared" si="22"/>
        <v>3.6399318141809403</v>
      </c>
      <c r="N244" s="1">
        <f t="shared" si="24"/>
        <v>49.100000000000342</v>
      </c>
      <c r="O244" s="180">
        <f t="shared" si="23"/>
        <v>10.366598778003933</v>
      </c>
    </row>
    <row r="245" spans="10:15" x14ac:dyDescent="0.25">
      <c r="J245" s="180">
        <f t="shared" si="19"/>
        <v>0.36580994728126853</v>
      </c>
      <c r="K245" s="180">
        <f t="shared" si="20"/>
        <v>1.3325642110731493</v>
      </c>
      <c r="L245" s="180">
        <f t="shared" si="21"/>
        <v>2.1068321805118093</v>
      </c>
      <c r="M245" s="180">
        <f t="shared" si="22"/>
        <v>3.6537694709375628</v>
      </c>
      <c r="N245" s="1">
        <f t="shared" si="24"/>
        <v>49.200000000000344</v>
      </c>
      <c r="O245" s="180">
        <f t="shared" si="23"/>
        <v>10.325203252032377</v>
      </c>
    </row>
    <row r="246" spans="10:15" x14ac:dyDescent="0.25">
      <c r="J246" s="180">
        <f t="shared" si="19"/>
        <v>0.36961940777784819</v>
      </c>
      <c r="K246" s="180">
        <f t="shared" si="20"/>
        <v>1.3405192843043705</v>
      </c>
      <c r="L246" s="180">
        <f t="shared" si="21"/>
        <v>2.117111734022409</v>
      </c>
      <c r="M246" s="180">
        <f t="shared" si="22"/>
        <v>3.6676075130767929</v>
      </c>
      <c r="N246" s="1">
        <f t="shared" si="24"/>
        <v>49.300000000000345</v>
      </c>
      <c r="O246" s="180">
        <f t="shared" si="23"/>
        <v>10.283975659229068</v>
      </c>
    </row>
    <row r="247" spans="10:15" x14ac:dyDescent="0.25">
      <c r="J247" s="180">
        <f t="shared" si="19"/>
        <v>0.37344450119274125</v>
      </c>
      <c r="K247" s="180">
        <f t="shared" si="20"/>
        <v>1.348486842802457</v>
      </c>
      <c r="L247" s="180">
        <f t="shared" si="21"/>
        <v>2.1273999436398663</v>
      </c>
      <c r="M247" s="180">
        <f t="shared" si="22"/>
        <v>3.6814458956571965</v>
      </c>
      <c r="N247" s="1">
        <f t="shared" si="24"/>
        <v>49.400000000000347</v>
      </c>
      <c r="O247" s="180">
        <f t="shared" si="23"/>
        <v>10.242914979756943</v>
      </c>
    </row>
    <row r="248" spans="10:15" x14ac:dyDescent="0.25">
      <c r="J248" s="180">
        <f t="shared" si="19"/>
        <v>0.37728519052266113</v>
      </c>
      <c r="K248" s="180">
        <f t="shared" si="20"/>
        <v>1.3564668385543626</v>
      </c>
      <c r="L248" s="180">
        <f t="shared" si="21"/>
        <v>2.1376967587960971</v>
      </c>
      <c r="M248" s="180">
        <f t="shared" si="22"/>
        <v>3.6952845741432978</v>
      </c>
      <c r="N248" s="1">
        <f t="shared" si="24"/>
        <v>49.500000000000348</v>
      </c>
      <c r="O248" s="180">
        <f t="shared" si="23"/>
        <v>10.202020202020059</v>
      </c>
    </row>
    <row r="249" spans="10:15" x14ac:dyDescent="0.25">
      <c r="J249" s="180">
        <f t="shared" si="19"/>
        <v>0.38114143920596893</v>
      </c>
      <c r="K249" s="180">
        <f t="shared" si="20"/>
        <v>1.3644592239570648</v>
      </c>
      <c r="L249" s="180">
        <f t="shared" si="21"/>
        <v>2.1480021293309197</v>
      </c>
      <c r="M249" s="180">
        <f t="shared" si="22"/>
        <v>3.7091235044014432</v>
      </c>
      <c r="N249" s="1">
        <f t="shared" si="24"/>
        <v>49.60000000000035</v>
      </c>
      <c r="O249" s="180">
        <f t="shared" si="23"/>
        <v>10.161290322580502</v>
      </c>
    </row>
    <row r="250" spans="10:15" x14ac:dyDescent="0.25">
      <c r="J250" s="180">
        <f t="shared" si="19"/>
        <v>0.38501321111867459</v>
      </c>
      <c r="K250" s="180">
        <f t="shared" si="20"/>
        <v>1.3724639518134663</v>
      </c>
      <c r="L250" s="180">
        <f t="shared" si="21"/>
        <v>2.1583160054879533</v>
      </c>
      <c r="M250" s="180">
        <f t="shared" si="22"/>
        <v>3.7229626426956979</v>
      </c>
      <c r="N250" s="1">
        <f t="shared" si="24"/>
        <v>49.700000000000351</v>
      </c>
      <c r="O250" s="180">
        <f t="shared" si="23"/>
        <v>10.120724346076315</v>
      </c>
    </row>
    <row r="251" spans="10:15" x14ac:dyDescent="0.25">
      <c r="J251" s="180">
        <f t="shared" si="19"/>
        <v>0.38890047057048738</v>
      </c>
      <c r="K251" s="180">
        <f t="shared" si="20"/>
        <v>1.3804809753283371</v>
      </c>
      <c r="L251" s="180">
        <f t="shared" si="21"/>
        <v>2.1686383379105578</v>
      </c>
      <c r="M251" s="180">
        <f t="shared" si="22"/>
        <v>3.7368019456838053</v>
      </c>
      <c r="N251" s="1">
        <f t="shared" si="24"/>
        <v>49.800000000000352</v>
      </c>
      <c r="O251" s="180">
        <f t="shared" si="23"/>
        <v>10.080321285140421</v>
      </c>
    </row>
    <row r="252" spans="10:15" x14ac:dyDescent="0.25">
      <c r="J252" s="180">
        <f t="shared" si="19"/>
        <v>0.3928031823009176</v>
      </c>
      <c r="K252" s="180">
        <f t="shared" si="20"/>
        <v>1.3885102481043179</v>
      </c>
      <c r="L252" s="180">
        <f t="shared" si="21"/>
        <v>2.1789690776378343</v>
      </c>
      <c r="M252" s="180">
        <f t="shared" si="22"/>
        <v>3.7506413704131867</v>
      </c>
      <c r="N252" s="1">
        <f t="shared" si="24"/>
        <v>49.900000000000354</v>
      </c>
      <c r="O252" s="180">
        <f t="shared" si="23"/>
        <v>10.0400801603205</v>
      </c>
    </row>
    <row r="253" spans="10:15" x14ac:dyDescent="0.25">
      <c r="J253" s="180">
        <f t="shared" si="19"/>
        <v>0.39672131147542389</v>
      </c>
      <c r="K253" s="180">
        <f t="shared" si="20"/>
        <v>1.3965517241379597</v>
      </c>
      <c r="L253" s="180">
        <f t="shared" si="21"/>
        <v>2.1893081761006656</v>
      </c>
      <c r="M253" s="180">
        <f t="shared" si="22"/>
        <v>3.7644808743169897</v>
      </c>
      <c r="N253" s="1">
        <f t="shared" si="24"/>
        <v>50.000000000000355</v>
      </c>
      <c r="O253" s="180">
        <f t="shared" si="23"/>
        <v>9.9999999999998579</v>
      </c>
    </row>
    <row r="254" spans="10:15" x14ac:dyDescent="0.25">
      <c r="J254" s="180">
        <f t="shared" si="19"/>
        <v>0.40065482368160965</v>
      </c>
      <c r="K254" s="180">
        <f t="shared" si="20"/>
        <v>1.4046053578158169</v>
      </c>
      <c r="L254" s="180">
        <f t="shared" si="21"/>
        <v>2.1996555851178043</v>
      </c>
      <c r="M254" s="180">
        <f t="shared" si="22"/>
        <v>3.7783204152101866</v>
      </c>
      <c r="N254" s="1">
        <f t="shared" si="24"/>
        <v>50.100000000000357</v>
      </c>
      <c r="O254" s="180">
        <f t="shared" si="23"/>
        <v>9.9600798403192208</v>
      </c>
    </row>
    <row r="255" spans="10:15" x14ac:dyDescent="0.25">
      <c r="J255" s="180">
        <f t="shared" si="19"/>
        <v>0.404603684925469</v>
      </c>
      <c r="K255" s="180">
        <f t="shared" si="20"/>
        <v>1.4126711039105906</v>
      </c>
      <c r="L255" s="180">
        <f t="shared" si="21"/>
        <v>2.2100112568920145</v>
      </c>
      <c r="M255" s="180">
        <f t="shared" si="22"/>
        <v>3.7921599512857251</v>
      </c>
      <c r="N255" s="1">
        <f t="shared" si="24"/>
        <v>50.200000000000358</v>
      </c>
      <c r="O255" s="180">
        <f t="shared" si="23"/>
        <v>9.9203187250994596</v>
      </c>
    </row>
    <row r="256" spans="10:15" x14ac:dyDescent="0.25">
      <c r="J256" s="180">
        <f t="shared" si="19"/>
        <v>0.40856786162767306</v>
      </c>
      <c r="K256" s="180">
        <f t="shared" si="20"/>
        <v>1.4207489175773063</v>
      </c>
      <c r="L256" s="180">
        <f t="shared" si="21"/>
        <v>2.2203751440062467</v>
      </c>
      <c r="M256" s="180">
        <f t="shared" si="22"/>
        <v>3.8059994411107065</v>
      </c>
      <c r="N256" s="1">
        <f t="shared" si="24"/>
        <v>50.30000000000036</v>
      </c>
      <c r="O256" s="180">
        <f t="shared" si="23"/>
        <v>9.8807157057652653</v>
      </c>
    </row>
    <row r="257" spans="10:15" x14ac:dyDescent="0.25">
      <c r="J257" s="180">
        <f t="shared" si="19"/>
        <v>0.41254732061990934</v>
      </c>
      <c r="K257" s="180">
        <f t="shared" si="20"/>
        <v>1.4288387543495509</v>
      </c>
      <c r="L257" s="180">
        <f t="shared" si="21"/>
        <v>2.2307471994198744</v>
      </c>
      <c r="M257" s="180">
        <f t="shared" si="22"/>
        <v>3.8198388436226307</v>
      </c>
      <c r="N257" s="1">
        <f t="shared" si="24"/>
        <v>50.400000000000361</v>
      </c>
      <c r="O257" s="180">
        <f t="shared" si="23"/>
        <v>9.8412698412696997</v>
      </c>
    </row>
    <row r="258" spans="10:15" x14ac:dyDescent="0.25">
      <c r="J258" s="180">
        <f t="shared" si="19"/>
        <v>0.41654202914126126</v>
      </c>
      <c r="K258" s="180">
        <f t="shared" si="20"/>
        <v>1.4369405701357452</v>
      </c>
      <c r="L258" s="180">
        <f t="shared" si="21"/>
        <v>2.2411273764649629</v>
      </c>
      <c r="M258" s="180">
        <f t="shared" si="22"/>
        <v>3.8336781181256763</v>
      </c>
      <c r="N258" s="1">
        <f t="shared" si="24"/>
        <v>50.500000000000362</v>
      </c>
      <c r="O258" s="180">
        <f t="shared" si="23"/>
        <v>9.8019801980196597</v>
      </c>
    </row>
    <row r="259" spans="10:15" x14ac:dyDescent="0.25">
      <c r="J259" s="180">
        <f t="shared" ref="J259:J322" si="25">IF(D$5&gt;0.2*($O259),(D$5-0.2*($O259))^2/(D$5+0.8*($O259)),0)</f>
        <v>0.42055195483463392</v>
      </c>
      <c r="K259" s="180">
        <f t="shared" ref="K259:K322" si="26">IF(E$5&gt;0.2*($O259),(E$5-0.2*($O259))^2/(E$5+0.8*($O259)),0)</f>
        <v>1.4450543212154621</v>
      </c>
      <c r="L259" s="180">
        <f t="shared" ref="L259:L322" si="27">IF(F$5&gt;0.2*($O259),(F$5-0.2*($O259))^2/(F$5+0.8*($O259)),0)</f>
        <v>2.2515156288425855</v>
      </c>
      <c r="M259" s="180">
        <f t="shared" ref="M259:M322" si="28">IF(G$5&gt;0.2*($O259),(G$5-0.2*($O259))^2/(G$5+0.8*($O259)),0)</f>
        <v>3.8475172242870213</v>
      </c>
      <c r="N259" s="1">
        <f t="shared" si="24"/>
        <v>50.600000000000364</v>
      </c>
      <c r="O259" s="180">
        <f t="shared" ref="O259:O322" si="29">IF(N259&gt;0,1000/N259-10,1000)</f>
        <v>9.762845849802229</v>
      </c>
    </row>
    <row r="260" spans="10:15" x14ac:dyDescent="0.25">
      <c r="J260" s="180">
        <f t="shared" si="25"/>
        <v>0.42457706574322468</v>
      </c>
      <c r="K260" s="180">
        <f t="shared" si="26"/>
        <v>1.4531799642357928</v>
      </c>
      <c r="L260" s="180">
        <f t="shared" si="27"/>
        <v>2.2619119106191881</v>
      </c>
      <c r="M260" s="180">
        <f t="shared" si="28"/>
        <v>3.8613561221332162</v>
      </c>
      <c r="N260" s="1">
        <f t="shared" ref="N260:N323" si="30">N259+0.1</f>
        <v>50.700000000000365</v>
      </c>
      <c r="O260" s="180">
        <f t="shared" si="29"/>
        <v>9.7238658777118907</v>
      </c>
    </row>
    <row r="261" spans="10:15" x14ac:dyDescent="0.25">
      <c r="J261" s="180">
        <f t="shared" si="25"/>
        <v>0.42861733030703608</v>
      </c>
      <c r="K261" s="180">
        <f t="shared" si="26"/>
        <v>1.4613174562077524</v>
      </c>
      <c r="L261" s="180">
        <f t="shared" si="27"/>
        <v>2.2723161762229913</v>
      </c>
      <c r="M261" s="180">
        <f t="shared" si="28"/>
        <v>3.8751947720465907</v>
      </c>
      <c r="N261" s="1">
        <f t="shared" si="30"/>
        <v>50.800000000000367</v>
      </c>
      <c r="O261" s="180">
        <f t="shared" si="29"/>
        <v>9.6850393700785986</v>
      </c>
    </row>
    <row r="262" spans="10:15" x14ac:dyDescent="0.25">
      <c r="J262" s="180">
        <f t="shared" si="25"/>
        <v>0.43267271735943025</v>
      </c>
      <c r="K262" s="180">
        <f t="shared" si="26"/>
        <v>1.4694667545027236</v>
      </c>
      <c r="L262" s="180">
        <f t="shared" si="27"/>
        <v>2.282728380440433</v>
      </c>
      <c r="M262" s="180">
        <f t="shared" si="28"/>
        <v>3.8890331347617093</v>
      </c>
      <c r="N262" s="1">
        <f t="shared" si="30"/>
        <v>50.900000000000368</v>
      </c>
      <c r="O262" s="180">
        <f t="shared" si="29"/>
        <v>9.6463654223967161</v>
      </c>
    </row>
    <row r="263" spans="10:15" x14ac:dyDescent="0.25">
      <c r="J263" s="180">
        <f t="shared" si="25"/>
        <v>0.43674319612373014</v>
      </c>
      <c r="K263" s="180">
        <f t="shared" si="26"/>
        <v>1.4776278168489534</v>
      </c>
      <c r="L263" s="180">
        <f t="shared" si="27"/>
        <v>2.2931484784126641</v>
      </c>
      <c r="M263" s="180">
        <f t="shared" si="28"/>
        <v>3.9028711713618698</v>
      </c>
      <c r="N263" s="1">
        <f t="shared" si="30"/>
        <v>51.000000000000369</v>
      </c>
      <c r="O263" s="180">
        <f t="shared" si="29"/>
        <v>9.6078431372547612</v>
      </c>
    </row>
    <row r="264" spans="10:15" x14ac:dyDescent="0.25">
      <c r="J264" s="180">
        <f t="shared" si="25"/>
        <v>0.4408287362098558</v>
      </c>
      <c r="K264" s="180">
        <f t="shared" si="26"/>
        <v>1.4858006013280807</v>
      </c>
      <c r="L264" s="180">
        <f t="shared" si="27"/>
        <v>2.3035764256320701</v>
      </c>
      <c r="M264" s="180">
        <f t="shared" si="28"/>
        <v>3.9167088432756336</v>
      </c>
      <c r="N264" s="1">
        <f t="shared" si="30"/>
        <v>51.100000000000371</v>
      </c>
      <c r="O264" s="180">
        <f t="shared" si="29"/>
        <v>9.5694716242660043</v>
      </c>
    </row>
    <row r="265" spans="10:15" x14ac:dyDescent="0.25">
      <c r="J265" s="180">
        <f t="shared" si="25"/>
        <v>0.44492930761100902</v>
      </c>
      <c r="K265" s="180">
        <f t="shared" si="26"/>
        <v>1.493985066371712</v>
      </c>
      <c r="L265" s="180">
        <f t="shared" si="27"/>
        <v>2.3140121779388476</v>
      </c>
      <c r="M265" s="180">
        <f t="shared" si="28"/>
        <v>3.9305461122734133</v>
      </c>
      <c r="N265" s="1">
        <f t="shared" si="30"/>
        <v>51.200000000000372</v>
      </c>
      <c r="O265" s="180">
        <f t="shared" si="29"/>
        <v>9.5312499999998579</v>
      </c>
    </row>
    <row r="266" spans="10:15" x14ac:dyDescent="0.25">
      <c r="J266" s="180">
        <f t="shared" si="25"/>
        <v>0.44904488070039106</v>
      </c>
      <c r="K266" s="180">
        <f t="shared" si="26"/>
        <v>1.5021811707580273</v>
      </c>
      <c r="L266" s="180">
        <f t="shared" si="27"/>
        <v>2.3244556915176076</v>
      </c>
      <c r="M266" s="180">
        <f t="shared" si="28"/>
        <v>3.9443829404640756</v>
      </c>
      <c r="N266" s="1">
        <f t="shared" si="30"/>
        <v>51.300000000000374</v>
      </c>
      <c r="O266" s="180">
        <f t="shared" si="29"/>
        <v>9.4931773879140877</v>
      </c>
    </row>
    <row r="267" spans="10:15" x14ac:dyDescent="0.25">
      <c r="J267" s="180">
        <f t="shared" si="25"/>
        <v>0.45317542622796697</v>
      </c>
      <c r="K267" s="180">
        <f t="shared" si="26"/>
        <v>1.5103888736084385</v>
      </c>
      <c r="L267" s="180">
        <f t="shared" si="27"/>
        <v>2.3349069228940307</v>
      </c>
      <c r="M267" s="180">
        <f t="shared" si="28"/>
        <v>3.958219290291614</v>
      </c>
      <c r="N267" s="1">
        <f t="shared" si="30"/>
        <v>51.400000000000375</v>
      </c>
      <c r="O267" s="180">
        <f t="shared" si="29"/>
        <v>9.455252918287794</v>
      </c>
    </row>
    <row r="268" spans="10:15" x14ac:dyDescent="0.25">
      <c r="J268" s="180">
        <f t="shared" si="25"/>
        <v>0.45732091531726476</v>
      </c>
      <c r="K268" s="180">
        <f t="shared" si="26"/>
        <v>1.5186081343842768</v>
      </c>
      <c r="L268" s="180">
        <f t="shared" si="27"/>
        <v>2.3453658289315533</v>
      </c>
      <c r="M268" s="180">
        <f t="shared" si="28"/>
        <v>3.972055124531833</v>
      </c>
      <c r="N268" s="1">
        <f t="shared" si="30"/>
        <v>51.500000000000377</v>
      </c>
      <c r="O268" s="180">
        <f t="shared" si="29"/>
        <v>9.4174757281551962</v>
      </c>
    </row>
    <row r="269" spans="10:15" x14ac:dyDescent="0.25">
      <c r="J269" s="180">
        <f t="shared" si="25"/>
        <v>0.46148131946221693</v>
      </c>
      <c r="K269" s="180">
        <f t="shared" si="26"/>
        <v>1.5268389128835249</v>
      </c>
      <c r="L269" s="180">
        <f t="shared" si="27"/>
        <v>2.3558323668280963</v>
      </c>
      <c r="M269" s="180">
        <f t="shared" si="28"/>
        <v>3.9858904062890903</v>
      </c>
      <c r="N269" s="1">
        <f t="shared" si="30"/>
        <v>51.600000000000378</v>
      </c>
      <c r="O269" s="180">
        <f t="shared" si="29"/>
        <v>9.3798449612401669</v>
      </c>
    </row>
    <row r="270" spans="10:15" x14ac:dyDescent="0.25">
      <c r="J270" s="180">
        <f t="shared" si="25"/>
        <v>0.46565661052403634</v>
      </c>
      <c r="K270" s="180">
        <f t="shared" si="26"/>
        <v>1.5350811692375801</v>
      </c>
      <c r="L270" s="180">
        <f t="shared" si="27"/>
        <v>2.3663064941128278</v>
      </c>
      <c r="M270" s="180">
        <f t="shared" si="28"/>
        <v>3.9997250989930637</v>
      </c>
      <c r="N270" s="1">
        <f t="shared" si="30"/>
        <v>51.700000000000379</v>
      </c>
      <c r="O270" s="180">
        <f t="shared" si="29"/>
        <v>9.3423597678915407</v>
      </c>
    </row>
    <row r="271" spans="10:15" x14ac:dyDescent="0.25">
      <c r="J271" s="180">
        <f t="shared" si="25"/>
        <v>0.46984676072813508</v>
      </c>
      <c r="K271" s="180">
        <f t="shared" si="26"/>
        <v>1.5433348639080648</v>
      </c>
      <c r="L271" s="180">
        <f t="shared" si="27"/>
        <v>2.3767881686429693</v>
      </c>
      <c r="M271" s="180">
        <f t="shared" si="28"/>
        <v>4.0135591663955674</v>
      </c>
      <c r="N271" s="1">
        <f t="shared" si="30"/>
        <v>51.800000000000381</v>
      </c>
      <c r="O271" s="180">
        <f t="shared" si="29"/>
        <v>9.3050193050191616</v>
      </c>
    </row>
    <row r="272" spans="10:15" x14ac:dyDescent="0.25">
      <c r="J272" s="180">
        <f t="shared" si="25"/>
        <v>0.47405174266107497</v>
      </c>
      <c r="K272" s="180">
        <f t="shared" si="26"/>
        <v>1.5515999576836608</v>
      </c>
      <c r="L272" s="180">
        <f t="shared" si="27"/>
        <v>2.3872773486006276</v>
      </c>
      <c r="M272" s="180">
        <f t="shared" si="28"/>
        <v>4.0273925725673907</v>
      </c>
      <c r="N272" s="1">
        <f t="shared" si="30"/>
        <v>51.900000000000382</v>
      </c>
      <c r="O272" s="180">
        <f t="shared" si="29"/>
        <v>9.2678227360306877</v>
      </c>
    </row>
    <row r="273" spans="10:15" x14ac:dyDescent="0.25">
      <c r="J273" s="180">
        <f t="shared" si="25"/>
        <v>0.47827152926756167</v>
      </c>
      <c r="K273" s="180">
        <f t="shared" si="26"/>
        <v>1.5598764116769979</v>
      </c>
      <c r="L273" s="180">
        <f t="shared" si="27"/>
        <v>2.397773992489685</v>
      </c>
      <c r="M273" s="180">
        <f t="shared" si="28"/>
        <v>4.0412252818951915</v>
      </c>
      <c r="N273" s="1">
        <f t="shared" si="30"/>
        <v>52.000000000000384</v>
      </c>
      <c r="O273" s="180">
        <f t="shared" si="29"/>
        <v>9.2307692307690878</v>
      </c>
    </row>
    <row r="274" spans="10:15" x14ac:dyDescent="0.25">
      <c r="J274" s="180">
        <f t="shared" si="25"/>
        <v>0.48250609384746712</v>
      </c>
      <c r="K274" s="180">
        <f t="shared" si="26"/>
        <v>1.5681641873215564</v>
      </c>
      <c r="L274" s="180">
        <f t="shared" si="27"/>
        <v>2.4082780591326949</v>
      </c>
      <c r="M274" s="180">
        <f t="shared" si="28"/>
        <v>4.0550572590784082</v>
      </c>
      <c r="N274" s="1">
        <f t="shared" si="30"/>
        <v>52.100000000000385</v>
      </c>
      <c r="O274" s="180">
        <f t="shared" si="29"/>
        <v>9.1938579654509134</v>
      </c>
    </row>
    <row r="275" spans="10:15" x14ac:dyDescent="0.25">
      <c r="J275" s="180">
        <f t="shared" si="25"/>
        <v>0.48675541005289613</v>
      </c>
      <c r="K275" s="180">
        <f t="shared" si="26"/>
        <v>1.5764632463686261</v>
      </c>
      <c r="L275" s="180">
        <f t="shared" si="27"/>
        <v>2.418789507667841</v>
      </c>
      <c r="M275" s="180">
        <f t="shared" si="28"/>
        <v>4.0688884691262128</v>
      </c>
      <c r="N275" s="1">
        <f t="shared" si="30"/>
        <v>52.200000000000387</v>
      </c>
      <c r="O275" s="180">
        <f t="shared" si="29"/>
        <v>9.1570881226052236</v>
      </c>
    </row>
    <row r="276" spans="10:15" x14ac:dyDescent="0.25">
      <c r="J276" s="180">
        <f t="shared" si="25"/>
        <v>0.49101945188528312</v>
      </c>
      <c r="K276" s="180">
        <f t="shared" si="26"/>
        <v>1.5847735508842888</v>
      </c>
      <c r="L276" s="180">
        <f t="shared" si="27"/>
        <v>2.4293082975459162</v>
      </c>
      <c r="M276" s="180">
        <f t="shared" si="28"/>
        <v>4.0827188773545133</v>
      </c>
      <c r="N276" s="1">
        <f t="shared" si="30"/>
        <v>52.300000000000388</v>
      </c>
      <c r="O276" s="180">
        <f t="shared" si="29"/>
        <v>9.1204588910132429</v>
      </c>
    </row>
    <row r="277" spans="10:15" x14ac:dyDescent="0.25">
      <c r="J277" s="180">
        <f t="shared" si="25"/>
        <v>0.49529819369252448</v>
      </c>
      <c r="K277" s="180">
        <f t="shared" si="26"/>
        <v>1.5930950632464334</v>
      </c>
      <c r="L277" s="180">
        <f t="shared" si="27"/>
        <v>2.4398343885273372</v>
      </c>
      <c r="M277" s="180">
        <f t="shared" si="28"/>
        <v>4.0965484493829605</v>
      </c>
      <c r="N277" s="1">
        <f t="shared" si="30"/>
        <v>52.400000000000389</v>
      </c>
      <c r="O277" s="180">
        <f t="shared" si="29"/>
        <v>9.083969465648714</v>
      </c>
    </row>
    <row r="278" spans="10:15" x14ac:dyDescent="0.25">
      <c r="J278" s="180">
        <f t="shared" si="25"/>
        <v>0.49959161016614839</v>
      </c>
      <c r="K278" s="180">
        <f t="shared" si="26"/>
        <v>1.6014277461418172</v>
      </c>
      <c r="L278" s="180">
        <f t="shared" si="27"/>
        <v>2.450367740679201</v>
      </c>
      <c r="M278" s="180">
        <f t="shared" si="28"/>
        <v>4.1103771511320248</v>
      </c>
      <c r="N278" s="1">
        <f t="shared" si="30"/>
        <v>52.500000000000391</v>
      </c>
      <c r="O278" s="180">
        <f t="shared" si="29"/>
        <v>9.0476190476189053</v>
      </c>
    </row>
    <row r="279" spans="10:15" x14ac:dyDescent="0.25">
      <c r="J279" s="180">
        <f t="shared" si="25"/>
        <v>0.50389967633851351</v>
      </c>
      <c r="K279" s="180">
        <f t="shared" si="26"/>
        <v>1.609771562563143</v>
      </c>
      <c r="L279" s="180">
        <f t="shared" si="27"/>
        <v>2.4609083143723631</v>
      </c>
      <c r="M279" s="180">
        <f t="shared" si="28"/>
        <v>4.1242049488200712</v>
      </c>
      <c r="N279" s="1">
        <f t="shared" si="30"/>
        <v>52.600000000000392</v>
      </c>
      <c r="O279" s="180">
        <f t="shared" si="29"/>
        <v>9.0114068441063218</v>
      </c>
    </row>
    <row r="280" spans="10:15" x14ac:dyDescent="0.25">
      <c r="J280" s="180">
        <f t="shared" si="25"/>
        <v>0.50822236758004802</v>
      </c>
      <c r="K280" s="180">
        <f t="shared" si="26"/>
        <v>1.6181264758061886</v>
      </c>
      <c r="L280" s="180">
        <f t="shared" si="27"/>
        <v>2.4714560702785611</v>
      </c>
      <c r="M280" s="180">
        <f t="shared" si="28"/>
        <v>4.1380318089604948</v>
      </c>
      <c r="N280" s="1">
        <f t="shared" si="30"/>
        <v>52.700000000000394</v>
      </c>
      <c r="O280" s="180">
        <f t="shared" si="29"/>
        <v>8.9753320683110545</v>
      </c>
    </row>
    <row r="281" spans="10:15" x14ac:dyDescent="0.25">
      <c r="J281" s="180">
        <f t="shared" si="25"/>
        <v>0.51255965959651595</v>
      </c>
      <c r="K281" s="180">
        <f t="shared" si="26"/>
        <v>1.6264924494669553</v>
      </c>
      <c r="L281" s="180">
        <f t="shared" si="27"/>
        <v>2.4820109693675643</v>
      </c>
      <c r="M281" s="180">
        <f t="shared" si="28"/>
        <v>4.1518576983588815</v>
      </c>
      <c r="N281" s="1">
        <f t="shared" si="30"/>
        <v>52.800000000000395</v>
      </c>
      <c r="O281" s="180">
        <f t="shared" si="29"/>
        <v>8.9393939393937991</v>
      </c>
    </row>
    <row r="282" spans="10:15" x14ac:dyDescent="0.25">
      <c r="J282" s="180">
        <f t="shared" si="25"/>
        <v>0.5169115284263196</v>
      </c>
      <c r="K282" s="180">
        <f t="shared" si="26"/>
        <v>1.6348694474388548</v>
      </c>
      <c r="L282" s="180">
        <f t="shared" si="27"/>
        <v>2.4925729729043553</v>
      </c>
      <c r="M282" s="180">
        <f t="shared" si="28"/>
        <v>4.1656825841101881</v>
      </c>
      <c r="N282" s="1">
        <f t="shared" si="30"/>
        <v>52.900000000000396</v>
      </c>
      <c r="O282" s="180">
        <f t="shared" si="29"/>
        <v>8.9035916824195169</v>
      </c>
    </row>
    <row r="283" spans="10:15" x14ac:dyDescent="0.25">
      <c r="J283" s="180">
        <f t="shared" si="25"/>
        <v>0.52127795043783154</v>
      </c>
      <c r="K283" s="180">
        <f t="shared" si="26"/>
        <v>1.6432574339099231</v>
      </c>
      <c r="L283" s="180">
        <f t="shared" si="27"/>
        <v>2.5031420424463433</v>
      </c>
      <c r="M283" s="180">
        <f t="shared" si="28"/>
        <v>4.1795064335959715</v>
      </c>
      <c r="N283" s="1">
        <f t="shared" si="30"/>
        <v>53.000000000000398</v>
      </c>
      <c r="O283" s="180">
        <f t="shared" si="29"/>
        <v>8.8679245283017458</v>
      </c>
    </row>
    <row r="284" spans="10:15" x14ac:dyDescent="0.25">
      <c r="J284" s="180">
        <f t="shared" si="25"/>
        <v>0.52565890232676327</v>
      </c>
      <c r="K284" s="180">
        <f t="shared" si="26"/>
        <v>1.6516563733600749</v>
      </c>
      <c r="L284" s="180">
        <f t="shared" si="27"/>
        <v>2.5137181398406163</v>
      </c>
      <c r="M284" s="180">
        <f t="shared" si="28"/>
        <v>4.1933292144816425</v>
      </c>
      <c r="N284" s="1">
        <f t="shared" si="30"/>
        <v>53.100000000000399</v>
      </c>
      <c r="O284" s="180">
        <f t="shared" si="29"/>
        <v>8.832391713747505</v>
      </c>
    </row>
    <row r="285" spans="10:15" x14ac:dyDescent="0.25">
      <c r="J285" s="180">
        <f t="shared" si="25"/>
        <v>0.53005436111356008</v>
      </c>
      <c r="K285" s="180">
        <f t="shared" si="26"/>
        <v>1.6600662305583791</v>
      </c>
      <c r="L285" s="180">
        <f t="shared" si="27"/>
        <v>2.5243012272212138</v>
      </c>
      <c r="M285" s="180">
        <f t="shared" si="28"/>
        <v>4.207150894713747</v>
      </c>
      <c r="N285" s="1">
        <f t="shared" si="30"/>
        <v>53.200000000000401</v>
      </c>
      <c r="O285" s="180">
        <f t="shared" si="29"/>
        <v>8.7969924812028673</v>
      </c>
    </row>
    <row r="286" spans="10:15" x14ac:dyDescent="0.25">
      <c r="J286" s="180">
        <f t="shared" si="25"/>
        <v>0.53446430414083057</v>
      </c>
      <c r="K286" s="180">
        <f t="shared" si="26"/>
        <v>1.6684869705603698</v>
      </c>
      <c r="L286" s="180">
        <f t="shared" si="27"/>
        <v>2.5348912670064352</v>
      </c>
      <c r="M286" s="180">
        <f t="shared" si="28"/>
        <v>4.2209714425172864</v>
      </c>
      <c r="N286" s="1">
        <f t="shared" si="30"/>
        <v>53.300000000000402</v>
      </c>
      <c r="O286" s="180">
        <f t="shared" si="29"/>
        <v>8.7617260787991071</v>
      </c>
    </row>
    <row r="287" spans="10:15" x14ac:dyDescent="0.25">
      <c r="J287" s="180">
        <f t="shared" si="25"/>
        <v>0.53888870907080411</v>
      </c>
      <c r="K287" s="180">
        <f t="shared" si="26"/>
        <v>1.6769185587053888</v>
      </c>
      <c r="L287" s="180">
        <f t="shared" si="27"/>
        <v>2.5454882218961812</v>
      </c>
      <c r="M287" s="180">
        <f t="shared" si="28"/>
        <v>4.2347908263930529</v>
      </c>
      <c r="N287" s="1">
        <f t="shared" si="30"/>
        <v>53.400000000000404</v>
      </c>
      <c r="O287" s="180">
        <f t="shared" si="29"/>
        <v>8.7265917602994847</v>
      </c>
    </row>
    <row r="288" spans="10:15" x14ac:dyDescent="0.25">
      <c r="J288" s="180">
        <f t="shared" si="25"/>
        <v>0.54332755388282195</v>
      </c>
      <c r="K288" s="180">
        <f t="shared" si="26"/>
        <v>1.6853609606139541</v>
      </c>
      <c r="L288" s="180">
        <f t="shared" si="27"/>
        <v>2.5560920548693176</v>
      </c>
      <c r="M288" s="180">
        <f t="shared" si="28"/>
        <v>4.2486090151150213</v>
      </c>
      <c r="N288" s="1">
        <f t="shared" si="30"/>
        <v>53.500000000000405</v>
      </c>
      <c r="O288" s="180">
        <f t="shared" si="29"/>
        <v>8.6915887850465872</v>
      </c>
    </row>
    <row r="289" spans="10:15" x14ac:dyDescent="0.25">
      <c r="J289" s="180">
        <f t="shared" si="25"/>
        <v>0.54778081687085567</v>
      </c>
      <c r="K289" s="180">
        <f t="shared" si="26"/>
        <v>1.6938141421851616</v>
      </c>
      <c r="L289" s="180">
        <f t="shared" si="27"/>
        <v>2.566702729181078</v>
      </c>
      <c r="M289" s="180">
        <f t="shared" si="28"/>
        <v>4.2624259777277418</v>
      </c>
      <c r="N289" s="1">
        <f t="shared" si="30"/>
        <v>53.600000000000406</v>
      </c>
      <c r="O289" s="180">
        <f t="shared" si="29"/>
        <v>8.6567164179103067</v>
      </c>
    </row>
    <row r="290" spans="10:15" x14ac:dyDescent="0.25">
      <c r="J290" s="180">
        <f t="shared" si="25"/>
        <v>0.5522484766410557</v>
      </c>
      <c r="K290" s="180">
        <f t="shared" si="26"/>
        <v>1.7022780695941129</v>
      </c>
      <c r="L290" s="180">
        <f t="shared" si="27"/>
        <v>2.5773202083604874</v>
      </c>
      <c r="M290" s="180">
        <f t="shared" si="28"/>
        <v>4.2762416835437751</v>
      </c>
      <c r="N290" s="1">
        <f t="shared" si="30"/>
        <v>53.700000000000408</v>
      </c>
      <c r="O290" s="180">
        <f t="shared" si="29"/>
        <v>8.6219739292363577</v>
      </c>
    </row>
    <row r="291" spans="10:15" x14ac:dyDescent="0.25">
      <c r="J291" s="180">
        <f t="shared" si="25"/>
        <v>0.55673051210932978</v>
      </c>
      <c r="K291" s="180">
        <f t="shared" si="26"/>
        <v>1.7107527092893733</v>
      </c>
      <c r="L291" s="180">
        <f t="shared" si="27"/>
        <v>2.5879444562078175</v>
      </c>
      <c r="M291" s="180">
        <f t="shared" si="28"/>
        <v>4.2900561021411585</v>
      </c>
      <c r="N291" s="1">
        <f t="shared" si="30"/>
        <v>53.800000000000409</v>
      </c>
      <c r="O291" s="180">
        <f t="shared" si="29"/>
        <v>8.587360594795399</v>
      </c>
    </row>
    <row r="292" spans="10:15" x14ac:dyDescent="0.25">
      <c r="J292" s="180">
        <f t="shared" si="25"/>
        <v>0.56122690249894891</v>
      </c>
      <c r="K292" s="180">
        <f t="shared" si="26"/>
        <v>1.7192380279904582</v>
      </c>
      <c r="L292" s="180">
        <f t="shared" si="27"/>
        <v>2.5985754367920717</v>
      </c>
      <c r="M292" s="180">
        <f t="shared" si="28"/>
        <v>4.3038692033608941</v>
      </c>
      <c r="N292" s="1">
        <f t="shared" si="30"/>
        <v>53.900000000000411</v>
      </c>
      <c r="O292" s="180">
        <f t="shared" si="29"/>
        <v>8.5528756957326983</v>
      </c>
    </row>
    <row r="293" spans="10:15" x14ac:dyDescent="0.25">
      <c r="J293" s="180">
        <f t="shared" si="25"/>
        <v>0.56573762733818389</v>
      </c>
      <c r="K293" s="180">
        <f t="shared" si="26"/>
        <v>1.7277339926853486</v>
      </c>
      <c r="L293" s="180">
        <f t="shared" si="27"/>
        <v>2.6092131144484969</v>
      </c>
      <c r="M293" s="180">
        <f t="shared" si="28"/>
        <v>4.3176809573044723</v>
      </c>
      <c r="N293" s="1">
        <f t="shared" si="30"/>
        <v>54.000000000000412</v>
      </c>
      <c r="O293" s="180">
        <f t="shared" si="29"/>
        <v>8.5185185185183769</v>
      </c>
    </row>
    <row r="294" spans="10:15" x14ac:dyDescent="0.25">
      <c r="J294" s="180">
        <f t="shared" si="25"/>
        <v>0.57026266645796708</v>
      </c>
      <c r="K294" s="180">
        <f t="shared" si="26"/>
        <v>1.7362405706280297</v>
      </c>
      <c r="L294" s="180">
        <f t="shared" si="27"/>
        <v>2.6198574537761221</v>
      </c>
      <c r="M294" s="180">
        <f t="shared" si="28"/>
        <v>4.3314913343314121</v>
      </c>
      <c r="N294" s="1">
        <f t="shared" si="30"/>
        <v>54.100000000000414</v>
      </c>
      <c r="O294" s="180">
        <f t="shared" si="29"/>
        <v>8.4842883548981938</v>
      </c>
    </row>
    <row r="295" spans="10:15" x14ac:dyDescent="0.25">
      <c r="J295" s="180">
        <f t="shared" si="25"/>
        <v>0.57480199998958315</v>
      </c>
      <c r="K295" s="180">
        <f t="shared" si="26"/>
        <v>1.7447577293360601</v>
      </c>
      <c r="L295" s="180">
        <f t="shared" si="27"/>
        <v>2.630508419635325</v>
      </c>
      <c r="M295" s="180">
        <f t="shared" si="28"/>
        <v>4.3453003050568366</v>
      </c>
      <c r="N295" s="1">
        <f t="shared" si="30"/>
        <v>54.200000000000415</v>
      </c>
      <c r="O295" s="180">
        <f t="shared" si="29"/>
        <v>8.4501845018448769</v>
      </c>
    </row>
    <row r="296" spans="10:15" x14ac:dyDescent="0.25">
      <c r="J296" s="180">
        <f t="shared" si="25"/>
        <v>0.57935560836238997</v>
      </c>
      <c r="K296" s="180">
        <f t="shared" si="26"/>
        <v>1.7532854365881712</v>
      </c>
      <c r="L296" s="180">
        <f t="shared" si="27"/>
        <v>2.641165977145425</v>
      </c>
      <c r="M296" s="180">
        <f t="shared" si="28"/>
        <v>4.3591078403490782</v>
      </c>
      <c r="N296" s="1">
        <f t="shared" si="30"/>
        <v>54.300000000000416</v>
      </c>
      <c r="O296" s="180">
        <f t="shared" si="29"/>
        <v>8.4162062615099877</v>
      </c>
    </row>
    <row r="297" spans="10:15" x14ac:dyDescent="0.25">
      <c r="J297" s="180">
        <f t="shared" si="25"/>
        <v>0.58392347230156116</v>
      </c>
      <c r="K297" s="180">
        <f t="shared" si="26"/>
        <v>1.761823660421888</v>
      </c>
      <c r="L297" s="180">
        <f t="shared" si="27"/>
        <v>2.6518300916823074</v>
      </c>
      <c r="M297" s="180">
        <f t="shared" si="28"/>
        <v>4.3729139113273021</v>
      </c>
      <c r="N297" s="1">
        <f t="shared" si="30"/>
        <v>54.400000000000418</v>
      </c>
      <c r="O297" s="180">
        <f t="shared" si="29"/>
        <v>8.3823529411763289</v>
      </c>
    </row>
    <row r="298" spans="10:15" x14ac:dyDescent="0.25">
      <c r="J298" s="180">
        <f t="shared" si="25"/>
        <v>0.58850557282585902</v>
      </c>
      <c r="K298" s="180">
        <f t="shared" si="26"/>
        <v>1.7703723691311746</v>
      </c>
      <c r="L298" s="180">
        <f t="shared" si="27"/>
        <v>2.6625007288760631</v>
      </c>
      <c r="M298" s="180">
        <f t="shared" si="28"/>
        <v>4.386718489359156</v>
      </c>
      <c r="N298" s="1">
        <f t="shared" si="30"/>
        <v>54.500000000000419</v>
      </c>
      <c r="O298" s="180">
        <f t="shared" si="29"/>
        <v>8.3486238532108672</v>
      </c>
    </row>
    <row r="299" spans="10:15" x14ac:dyDescent="0.25">
      <c r="J299" s="180">
        <f t="shared" si="25"/>
        <v>0.59310189124543311</v>
      </c>
      <c r="K299" s="180">
        <f t="shared" si="26"/>
        <v>1.7789315312641114</v>
      </c>
      <c r="L299" s="180">
        <f t="shared" si="27"/>
        <v>2.6731778546086642</v>
      </c>
      <c r="M299" s="180">
        <f t="shared" si="28"/>
        <v>4.4005215460584557</v>
      </c>
      <c r="N299" s="1">
        <f t="shared" si="30"/>
        <v>54.600000000000421</v>
      </c>
      <c r="O299" s="180">
        <f t="shared" si="29"/>
        <v>8.3150183150181753</v>
      </c>
    </row>
    <row r="300" spans="10:15" x14ac:dyDescent="0.25">
      <c r="J300" s="180">
        <f t="shared" si="25"/>
        <v>0.59771240915964508</v>
      </c>
      <c r="K300" s="180">
        <f t="shared" si="26"/>
        <v>1.7875011156205958</v>
      </c>
      <c r="L300" s="180">
        <f t="shared" si="27"/>
        <v>2.683861435011663</v>
      </c>
      <c r="M300" s="180">
        <f t="shared" si="28"/>
        <v>4.4143230532828923</v>
      </c>
      <c r="N300" s="1">
        <f t="shared" si="30"/>
        <v>54.700000000000422</v>
      </c>
      <c r="O300" s="180">
        <f t="shared" si="29"/>
        <v>8.2815356489943746</v>
      </c>
    </row>
    <row r="301" spans="10:15" x14ac:dyDescent="0.25">
      <c r="J301" s="180">
        <f t="shared" si="25"/>
        <v>0.60233710845491695</v>
      </c>
      <c r="K301" s="180">
        <f t="shared" si="26"/>
        <v>1.796081091250064</v>
      </c>
      <c r="L301" s="180">
        <f t="shared" si="27"/>
        <v>2.6945514364639105</v>
      </c>
      <c r="M301" s="180">
        <f t="shared" si="28"/>
        <v>4.4281229831317486</v>
      </c>
      <c r="N301" s="1">
        <f t="shared" si="30"/>
        <v>54.800000000000423</v>
      </c>
      <c r="O301" s="180">
        <f t="shared" si="29"/>
        <v>8.2481751824816101</v>
      </c>
    </row>
    <row r="302" spans="10:15" x14ac:dyDescent="0.25">
      <c r="J302" s="180">
        <f t="shared" si="25"/>
        <v>0.60697597130260905</v>
      </c>
      <c r="K302" s="180">
        <f t="shared" si="26"/>
        <v>1.8046714274492461</v>
      </c>
      <c r="L302" s="180">
        <f t="shared" si="27"/>
        <v>2.7052478255893089</v>
      </c>
      <c r="M302" s="180">
        <f t="shared" si="28"/>
        <v>4.4419213079436668</v>
      </c>
      <c r="N302" s="1">
        <f t="shared" si="30"/>
        <v>54.900000000000425</v>
      </c>
      <c r="O302" s="180">
        <f t="shared" si="29"/>
        <v>8.2149362477229921</v>
      </c>
    </row>
    <row r="303" spans="10:15" x14ac:dyDescent="0.25">
      <c r="J303" s="180">
        <f t="shared" si="25"/>
        <v>0.6116289801569188</v>
      </c>
      <c r="K303" s="180">
        <f t="shared" si="26"/>
        <v>1.8132720937599351</v>
      </c>
      <c r="L303" s="180">
        <f t="shared" si="27"/>
        <v>2.7159505692545798</v>
      </c>
      <c r="M303" s="180">
        <f t="shared" si="28"/>
        <v>4.4557180002944223</v>
      </c>
      <c r="N303" s="1">
        <f t="shared" si="30"/>
        <v>55.000000000000426</v>
      </c>
      <c r="O303" s="180">
        <f t="shared" si="29"/>
        <v>8.1818181818180413</v>
      </c>
    </row>
    <row r="304" spans="10:15" x14ac:dyDescent="0.25">
      <c r="J304" s="180">
        <f t="shared" si="25"/>
        <v>0.61629611775280635</v>
      </c>
      <c r="K304" s="180">
        <f t="shared" si="26"/>
        <v>1.8218830599667903</v>
      </c>
      <c r="L304" s="180">
        <f t="shared" si="27"/>
        <v>2.7266596345670644</v>
      </c>
      <c r="M304" s="180">
        <f t="shared" si="28"/>
        <v>4.4695130329947306</v>
      </c>
      <c r="N304" s="1">
        <f t="shared" si="30"/>
        <v>55.100000000000428</v>
      </c>
      <c r="O304" s="180">
        <f t="shared" si="29"/>
        <v>8.1488203266786243</v>
      </c>
    </row>
    <row r="305" spans="10:15" x14ac:dyDescent="0.25">
      <c r="J305" s="180">
        <f t="shared" si="25"/>
        <v>0.62097736710394469</v>
      </c>
      <c r="K305" s="180">
        <f t="shared" si="26"/>
        <v>1.8305042960951574</v>
      </c>
      <c r="L305" s="180">
        <f t="shared" si="27"/>
        <v>2.7373749888725425</v>
      </c>
      <c r="M305" s="180">
        <f t="shared" si="28"/>
        <v>4.4833063790880683</v>
      </c>
      <c r="N305" s="1">
        <f t="shared" si="30"/>
        <v>55.200000000000429</v>
      </c>
      <c r="O305" s="180">
        <f t="shared" si="29"/>
        <v>8.1159420289853657</v>
      </c>
    </row>
    <row r="306" spans="10:15" x14ac:dyDescent="0.25">
      <c r="J306" s="180">
        <f t="shared" si="25"/>
        <v>0.62567271150069281</v>
      </c>
      <c r="K306" s="180">
        <f t="shared" si="26"/>
        <v>1.8391357724089163</v>
      </c>
      <c r="L306" s="180">
        <f t="shared" si="27"/>
        <v>2.7480965997530724</v>
      </c>
      <c r="M306" s="180">
        <f t="shared" si="28"/>
        <v>4.4970980118485331</v>
      </c>
      <c r="N306" s="1">
        <f t="shared" si="30"/>
        <v>55.300000000000431</v>
      </c>
      <c r="O306" s="180">
        <f t="shared" si="29"/>
        <v>8.0831826401445248</v>
      </c>
    </row>
    <row r="307" spans="10:15" x14ac:dyDescent="0.25">
      <c r="J307" s="180">
        <f t="shared" si="25"/>
        <v>0.63038213450809444</v>
      </c>
      <c r="K307" s="180">
        <f t="shared" si="26"/>
        <v>1.8477774594083505</v>
      </c>
      <c r="L307" s="180">
        <f t="shared" si="27"/>
        <v>2.7588244350248683</v>
      </c>
      <c r="M307" s="180">
        <f t="shared" si="28"/>
        <v>4.5108879047787145</v>
      </c>
      <c r="N307" s="1">
        <f t="shared" si="30"/>
        <v>55.400000000000432</v>
      </c>
      <c r="O307" s="180">
        <f t="shared" si="29"/>
        <v>8.050541516245346</v>
      </c>
    </row>
    <row r="308" spans="10:15" x14ac:dyDescent="0.25">
      <c r="J308" s="180">
        <f t="shared" si="25"/>
        <v>0.6351056199638988</v>
      </c>
      <c r="K308" s="180">
        <f t="shared" si="26"/>
        <v>1.8564293278280397</v>
      </c>
      <c r="L308" s="180">
        <f t="shared" si="27"/>
        <v>2.7695584627361796</v>
      </c>
      <c r="M308" s="180">
        <f t="shared" si="28"/>
        <v>4.5246760316075854</v>
      </c>
      <c r="N308" s="1">
        <f t="shared" si="30"/>
        <v>55.500000000000433</v>
      </c>
      <c r="O308" s="180">
        <f t="shared" si="29"/>
        <v>8.0180180180178766</v>
      </c>
    </row>
    <row r="309" spans="10:15" x14ac:dyDescent="0.25">
      <c r="J309" s="180">
        <f t="shared" si="25"/>
        <v>0.63984315197660468</v>
      </c>
      <c r="K309" s="180">
        <f t="shared" si="26"/>
        <v>1.8650913486347771</v>
      </c>
      <c r="L309" s="180">
        <f t="shared" si="27"/>
        <v>2.7802986511652126</v>
      </c>
      <c r="M309" s="180">
        <f t="shared" si="28"/>
        <v>4.5384623662884316</v>
      </c>
      <c r="N309" s="1">
        <f t="shared" si="30"/>
        <v>55.600000000000435</v>
      </c>
      <c r="O309" s="180">
        <f t="shared" si="29"/>
        <v>7.9856115107912267</v>
      </c>
    </row>
    <row r="310" spans="10:15" x14ac:dyDescent="0.25">
      <c r="J310" s="180">
        <f t="shared" si="25"/>
        <v>0.64459471492352938</v>
      </c>
      <c r="K310" s="180">
        <f t="shared" si="26"/>
        <v>1.8737634930255069</v>
      </c>
      <c r="L310" s="180">
        <f t="shared" si="27"/>
        <v>2.7910449688180639</v>
      </c>
      <c r="M310" s="180">
        <f t="shared" si="28"/>
        <v>4.5522468829967924</v>
      </c>
      <c r="N310" s="1">
        <f t="shared" si="30"/>
        <v>55.700000000000436</v>
      </c>
      <c r="O310" s="180">
        <f t="shared" si="29"/>
        <v>7.9533213644522824</v>
      </c>
    </row>
    <row r="311" spans="10:15" x14ac:dyDescent="0.25">
      <c r="J311" s="180">
        <f t="shared" si="25"/>
        <v>0.64936029344889579</v>
      </c>
      <c r="K311" s="180">
        <f t="shared" si="26"/>
        <v>1.882445732425279</v>
      </c>
      <c r="L311" s="180">
        <f t="shared" si="27"/>
        <v>2.8017973844266733</v>
      </c>
      <c r="M311" s="180">
        <f t="shared" si="28"/>
        <v>4.5660295561284183</v>
      </c>
      <c r="N311" s="1">
        <f t="shared" si="30"/>
        <v>55.800000000000438</v>
      </c>
      <c r="O311" s="180">
        <f t="shared" si="29"/>
        <v>7.9211469534048788</v>
      </c>
    </row>
    <row r="312" spans="10:15" x14ac:dyDescent="0.25">
      <c r="J312" s="180">
        <f t="shared" si="25"/>
        <v>0.65413987246195082</v>
      </c>
      <c r="K312" s="180">
        <f t="shared" si="26"/>
        <v>1.8911380384852448</v>
      </c>
      <c r="L312" s="180">
        <f t="shared" si="27"/>
        <v>2.812555866946814</v>
      </c>
      <c r="M312" s="180">
        <f t="shared" si="28"/>
        <v>4.5798103602972713</v>
      </c>
      <c r="N312" s="1">
        <f t="shared" si="30"/>
        <v>55.900000000000439</v>
      </c>
      <c r="O312" s="180">
        <f t="shared" si="29"/>
        <v>7.8890876565293766</v>
      </c>
    </row>
    <row r="313" spans="10:15" x14ac:dyDescent="0.25">
      <c r="J313" s="180">
        <f t="shared" si="25"/>
        <v>0.65893343713509334</v>
      </c>
      <c r="K313" s="180">
        <f t="shared" si="26"/>
        <v>1.8998403830806454</v>
      </c>
      <c r="L313" s="180">
        <f t="shared" si="27"/>
        <v>2.8233203855560833</v>
      </c>
      <c r="M313" s="180">
        <f t="shared" si="28"/>
        <v>4.5935892703335179</v>
      </c>
      <c r="N313" s="1">
        <f t="shared" si="30"/>
        <v>56.000000000000441</v>
      </c>
      <c r="O313" s="180">
        <f t="shared" si="29"/>
        <v>7.8571428571427155</v>
      </c>
    </row>
    <row r="314" spans="10:15" x14ac:dyDescent="0.25">
      <c r="J314" s="180">
        <f t="shared" si="25"/>
        <v>0.66374097290203571</v>
      </c>
      <c r="K314" s="180">
        <f t="shared" si="26"/>
        <v>1.9085527383088463</v>
      </c>
      <c r="L314" s="180">
        <f t="shared" si="27"/>
        <v>2.8340909096519313</v>
      </c>
      <c r="M314" s="180">
        <f t="shared" si="28"/>
        <v>4.6073662612815696</v>
      </c>
      <c r="N314" s="1">
        <f t="shared" si="30"/>
        <v>56.100000000000442</v>
      </c>
      <c r="O314" s="180">
        <f t="shared" si="29"/>
        <v>7.8253119429588622</v>
      </c>
    </row>
    <row r="315" spans="10:15" x14ac:dyDescent="0.25">
      <c r="J315" s="180">
        <f t="shared" si="25"/>
        <v>0.6685624654559813</v>
      </c>
      <c r="K315" s="180">
        <f t="shared" si="26"/>
        <v>1.917275076487384</v>
      </c>
      <c r="L315" s="180">
        <f t="shared" si="27"/>
        <v>2.8448674088497086</v>
      </c>
      <c r="M315" s="180">
        <f t="shared" si="28"/>
        <v>4.6211413083981343</v>
      </c>
      <c r="N315" s="1">
        <f t="shared" si="30"/>
        <v>56.200000000000443</v>
      </c>
      <c r="O315" s="180">
        <f t="shared" si="29"/>
        <v>7.7935943060496804</v>
      </c>
    </row>
    <row r="316" spans="10:15" x14ac:dyDescent="0.25">
      <c r="J316" s="180">
        <f t="shared" si="25"/>
        <v>0.67339790074782213</v>
      </c>
      <c r="K316" s="180">
        <f t="shared" si="26"/>
        <v>1.9260073701520284</v>
      </c>
      <c r="L316" s="180">
        <f t="shared" si="27"/>
        <v>2.8556498529807199</v>
      </c>
      <c r="M316" s="180">
        <f t="shared" si="28"/>
        <v>4.63491438715028</v>
      </c>
      <c r="N316" s="1">
        <f t="shared" si="30"/>
        <v>56.300000000000445</v>
      </c>
      <c r="O316" s="180">
        <f t="shared" si="29"/>
        <v>7.7619893428062525</v>
      </c>
    </row>
    <row r="317" spans="10:15" x14ac:dyDescent="0.25">
      <c r="J317" s="180">
        <f t="shared" si="25"/>
        <v>0.67824726498436205</v>
      </c>
      <c r="K317" s="180">
        <f t="shared" si="26"/>
        <v>1.9347495920548734</v>
      </c>
      <c r="L317" s="180">
        <f t="shared" si="27"/>
        <v>2.8664382120903209</v>
      </c>
      <c r="M317" s="180">
        <f t="shared" si="28"/>
        <v>4.6486854732135345</v>
      </c>
      <c r="N317" s="1">
        <f t="shared" si="30"/>
        <v>56.400000000000446</v>
      </c>
      <c r="O317" s="180">
        <f t="shared" si="29"/>
        <v>7.7304964539005674</v>
      </c>
    </row>
    <row r="318" spans="10:15" x14ac:dyDescent="0.25">
      <c r="J318" s="180">
        <f t="shared" si="25"/>
        <v>0.68311054462655763</v>
      </c>
      <c r="K318" s="180">
        <f t="shared" si="26"/>
        <v>1.9435017151624461</v>
      </c>
      <c r="L318" s="180">
        <f t="shared" si="27"/>
        <v>2.8772324564360172</v>
      </c>
      <c r="M318" s="180">
        <f t="shared" si="28"/>
        <v>4.662454542469991</v>
      </c>
      <c r="N318" s="1">
        <f t="shared" si="30"/>
        <v>56.500000000000448</v>
      </c>
      <c r="O318" s="180">
        <f t="shared" si="29"/>
        <v>7.6991150442476481</v>
      </c>
    </row>
    <row r="319" spans="10:15" x14ac:dyDescent="0.25">
      <c r="J319" s="180">
        <f t="shared" si="25"/>
        <v>0.68798772638778105</v>
      </c>
      <c r="K319" s="180">
        <f t="shared" si="26"/>
        <v>1.9522637126538334</v>
      </c>
      <c r="L319" s="180">
        <f t="shared" si="27"/>
        <v>2.8880325564855944</v>
      </c>
      <c r="M319" s="180">
        <f t="shared" si="28"/>
        <v>4.6762215710064572</v>
      </c>
      <c r="N319" s="1">
        <f t="shared" si="30"/>
        <v>56.600000000000449</v>
      </c>
      <c r="O319" s="180">
        <f t="shared" si="29"/>
        <v>7.667844522968057</v>
      </c>
    </row>
    <row r="320" spans="10:15" x14ac:dyDescent="0.25">
      <c r="J320" s="180">
        <f t="shared" si="25"/>
        <v>0.69287879723209989</v>
      </c>
      <c r="K320" s="180">
        <f t="shared" si="26"/>
        <v>1.961035557918829</v>
      </c>
      <c r="L320" s="180">
        <f t="shared" si="27"/>
        <v>2.8988384829152589</v>
      </c>
      <c r="M320" s="180">
        <f t="shared" si="28"/>
        <v>4.6899865351125811</v>
      </c>
      <c r="N320" s="1">
        <f t="shared" si="30"/>
        <v>56.70000000000045</v>
      </c>
      <c r="O320" s="180">
        <f t="shared" si="29"/>
        <v>7.6366843033508296</v>
      </c>
    </row>
    <row r="321" spans="10:15" x14ac:dyDescent="0.25">
      <c r="J321" s="180">
        <f t="shared" si="25"/>
        <v>0.69778374437258461</v>
      </c>
      <c r="K321" s="180">
        <f t="shared" si="26"/>
        <v>1.9698172245561054</v>
      </c>
      <c r="L321" s="180">
        <f t="shared" si="27"/>
        <v>2.9096502066078087</v>
      </c>
      <c r="M321" s="180">
        <f t="shared" si="28"/>
        <v>4.7037494112790492</v>
      </c>
      <c r="N321" s="1">
        <f t="shared" si="30"/>
        <v>56.800000000000452</v>
      </c>
      <c r="O321" s="180">
        <f t="shared" si="29"/>
        <v>7.6056338028167616</v>
      </c>
    </row>
    <row r="322" spans="10:15" x14ac:dyDescent="0.25">
      <c r="J322" s="180">
        <f t="shared" si="25"/>
        <v>0.70270255526962733</v>
      </c>
      <c r="K322" s="180">
        <f t="shared" si="26"/>
        <v>1.9786086863713965</v>
      </c>
      <c r="L322" s="180">
        <f t="shared" si="27"/>
        <v>2.9204676986508149</v>
      </c>
      <c r="M322" s="180">
        <f t="shared" si="28"/>
        <v>4.717510176195761</v>
      </c>
      <c r="N322" s="1">
        <f t="shared" si="30"/>
        <v>56.900000000000453</v>
      </c>
      <c r="O322" s="180">
        <f t="shared" si="29"/>
        <v>7.5746924428821103</v>
      </c>
    </row>
    <row r="323" spans="10:15" x14ac:dyDescent="0.25">
      <c r="J323" s="180">
        <f t="shared" ref="J323:J386" si="31">IF(D$5&gt;0.2*($O323),(D$5-0.2*($O323))^2/(D$5+0.8*($O323)),0)</f>
        <v>0.70763521762928616</v>
      </c>
      <c r="K323" s="180">
        <f t="shared" ref="K323:K386" si="32">IF(E$5&gt;0.2*($O323),(E$5-0.2*($O323))^2/(E$5+0.8*($O323)),0)</f>
        <v>1.9874099173757047</v>
      </c>
      <c r="L323" s="180">
        <f t="shared" ref="L323:L386" si="33">IF(F$5&gt;0.2*($O323),(F$5-0.2*($O323))^2/(F$5+0.8*($O323)),0)</f>
        <v>2.9312909303348254</v>
      </c>
      <c r="M323" s="180">
        <f t="shared" ref="M323:M386" si="34">IF(G$5&gt;0.2*($O323),(G$5-0.2*($O323))^2/(G$5+0.8*($O323)),0)</f>
        <v>4.7312688067500499</v>
      </c>
      <c r="N323" s="1">
        <f t="shared" si="30"/>
        <v>57.000000000000455</v>
      </c>
      <c r="O323" s="180">
        <f t="shared" ref="O323:O386" si="35">IF(N323&gt;0,1000/N323-10,1000)</f>
        <v>7.5438596491226662</v>
      </c>
    </row>
    <row r="324" spans="10:15" x14ac:dyDescent="0.25">
      <c r="J324" s="180">
        <f t="shared" si="31"/>
        <v>0.71258171940164516</v>
      </c>
      <c r="K324" s="180">
        <f t="shared" si="32"/>
        <v>1.9962208917835265</v>
      </c>
      <c r="L324" s="180">
        <f t="shared" si="33"/>
        <v>2.9421198731515856</v>
      </c>
      <c r="M324" s="180">
        <f t="shared" si="34"/>
        <v>4.745025280024902</v>
      </c>
      <c r="N324" s="1">
        <f t="shared" ref="N324:N387" si="36">N323+0.1</f>
        <v>57.100000000000456</v>
      </c>
      <c r="O324" s="180">
        <f t="shared" si="35"/>
        <v>7.513134851138215</v>
      </c>
    </row>
    <row r="325" spans="10:15" x14ac:dyDescent="0.25">
      <c r="J325" s="180">
        <f t="shared" si="31"/>
        <v>0.71754204877919947</v>
      </c>
      <c r="K325" s="180">
        <f t="shared" si="32"/>
        <v>2.0050415840111011</v>
      </c>
      <c r="L325" s="180">
        <f t="shared" si="33"/>
        <v>2.9529544987922893</v>
      </c>
      <c r="M325" s="180">
        <f t="shared" si="34"/>
        <v>4.7587795732972209</v>
      </c>
      <c r="N325" s="1">
        <f t="shared" si="36"/>
        <v>57.200000000000458</v>
      </c>
      <c r="O325" s="180">
        <f t="shared" si="35"/>
        <v>7.4825174825173413</v>
      </c>
    </row>
    <row r="326" spans="10:15" x14ac:dyDescent="0.25">
      <c r="J326" s="180">
        <f t="shared" si="31"/>
        <v>0.72251619419524749</v>
      </c>
      <c r="K326" s="180">
        <f t="shared" si="32"/>
        <v>2.0138719686746596</v>
      </c>
      <c r="L326" s="180">
        <f t="shared" si="33"/>
        <v>2.9637947791458212</v>
      </c>
      <c r="M326" s="180">
        <f t="shared" si="34"/>
        <v>4.7725316640360704</v>
      </c>
      <c r="N326" s="1">
        <f t="shared" si="36"/>
        <v>57.300000000000459</v>
      </c>
      <c r="O326" s="180">
        <f t="shared" si="35"/>
        <v>7.4520069808026541</v>
      </c>
    </row>
    <row r="327" spans="10:15" x14ac:dyDescent="0.25">
      <c r="J327" s="180">
        <f t="shared" si="31"/>
        <v>0.72750414432231958</v>
      </c>
      <c r="K327" s="180">
        <f t="shared" si="32"/>
        <v>2.0227120205887203</v>
      </c>
      <c r="L327" s="180">
        <f t="shared" si="33"/>
        <v>2.9746406862970547</v>
      </c>
      <c r="M327" s="180">
        <f t="shared" si="34"/>
        <v>4.7862815299009869</v>
      </c>
      <c r="N327" s="1">
        <f t="shared" si="36"/>
        <v>57.40000000000046</v>
      </c>
      <c r="O327" s="180">
        <f t="shared" si="35"/>
        <v>7.4216027874563046</v>
      </c>
    </row>
    <row r="328" spans="10:15" x14ac:dyDescent="0.25">
      <c r="J328" s="180">
        <f t="shared" si="31"/>
        <v>0.73250588807060535</v>
      </c>
      <c r="K328" s="180">
        <f t="shared" si="32"/>
        <v>2.0315617147643752</v>
      </c>
      <c r="L328" s="180">
        <f t="shared" si="33"/>
        <v>2.9854921925251285</v>
      </c>
      <c r="M328" s="180">
        <f t="shared" si="34"/>
        <v>4.8000291487402551</v>
      </c>
      <c r="N328" s="1">
        <f t="shared" si="36"/>
        <v>57.500000000000462</v>
      </c>
      <c r="O328" s="180">
        <f t="shared" si="35"/>
        <v>7.3913043478259475</v>
      </c>
    </row>
    <row r="329" spans="10:15" x14ac:dyDescent="0.25">
      <c r="J329" s="180">
        <f t="shared" si="31"/>
        <v>0.73752141458641551</v>
      </c>
      <c r="K329" s="180">
        <f t="shared" si="32"/>
        <v>2.0404210264076137</v>
      </c>
      <c r="L329" s="180">
        <f t="shared" si="33"/>
        <v>2.9963492703017778</v>
      </c>
      <c r="M329" s="180">
        <f t="shared" si="34"/>
        <v>4.8137744985892494</v>
      </c>
      <c r="N329" s="1">
        <f t="shared" si="36"/>
        <v>57.600000000000463</v>
      </c>
      <c r="O329" s="180">
        <f t="shared" si="35"/>
        <v>7.3611111111109722</v>
      </c>
    </row>
    <row r="330" spans="10:15" x14ac:dyDescent="0.25">
      <c r="J330" s="180">
        <f t="shared" si="31"/>
        <v>0.74255071325065436</v>
      </c>
      <c r="K330" s="180">
        <f t="shared" si="32"/>
        <v>2.0492899309176544</v>
      </c>
      <c r="L330" s="180">
        <f t="shared" si="33"/>
        <v>3.0072118922896536</v>
      </c>
      <c r="M330" s="180">
        <f t="shared" si="34"/>
        <v>4.8275175576687621</v>
      </c>
      <c r="N330" s="1">
        <f t="shared" si="36"/>
        <v>57.700000000000465</v>
      </c>
      <c r="O330" s="180">
        <f t="shared" si="35"/>
        <v>7.3310225303291503</v>
      </c>
    </row>
    <row r="331" spans="10:15" x14ac:dyDescent="0.25">
      <c r="J331" s="180">
        <f t="shared" si="31"/>
        <v>0.74759377367730906</v>
      </c>
      <c r="K331" s="180">
        <f t="shared" si="32"/>
        <v>2.0581684038852921</v>
      </c>
      <c r="L331" s="180">
        <f t="shared" si="33"/>
        <v>3.0180800313406735</v>
      </c>
      <c r="M331" s="180">
        <f t="shared" si="34"/>
        <v>4.8412583043833566</v>
      </c>
      <c r="N331" s="1">
        <f t="shared" si="36"/>
        <v>57.800000000000466</v>
      </c>
      <c r="O331" s="180">
        <f t="shared" si="35"/>
        <v>7.3010380622835989</v>
      </c>
    </row>
    <row r="332" spans="10:15" x14ac:dyDescent="0.25">
      <c r="J332" s="180">
        <f t="shared" si="31"/>
        <v>0.75265058571196042</v>
      </c>
      <c r="K332" s="180">
        <f t="shared" si="32"/>
        <v>2.0670564210912694</v>
      </c>
      <c r="L332" s="180">
        <f t="shared" si="33"/>
        <v>3.0289536604943899</v>
      </c>
      <c r="M332" s="180">
        <f t="shared" si="34"/>
        <v>4.8549967173197484</v>
      </c>
      <c r="N332" s="1">
        <f t="shared" si="36"/>
        <v>57.900000000000468</v>
      </c>
      <c r="O332" s="180">
        <f t="shared" si="35"/>
        <v>7.2711571675300846</v>
      </c>
    </row>
    <row r="333" spans="10:15" x14ac:dyDescent="0.25">
      <c r="J333" s="180">
        <f t="shared" si="31"/>
        <v>0.75772113943030872</v>
      </c>
      <c r="K333" s="180">
        <f t="shared" si="32"/>
        <v>2.0759539585046602</v>
      </c>
      <c r="L333" s="180">
        <f t="shared" si="33"/>
        <v>3.0398327529763711</v>
      </c>
      <c r="M333" s="180">
        <f t="shared" si="34"/>
        <v>4.8687327752451823</v>
      </c>
      <c r="N333" s="1">
        <f t="shared" si="36"/>
        <v>58.000000000000469</v>
      </c>
      <c r="O333" s="180">
        <f t="shared" si="35"/>
        <v>7.2413793103446871</v>
      </c>
    </row>
    <row r="334" spans="10:15" x14ac:dyDescent="0.25">
      <c r="J334" s="180">
        <f t="shared" si="31"/>
        <v>0.76280542513671867</v>
      </c>
      <c r="K334" s="180">
        <f t="shared" si="32"/>
        <v>2.0848609922812735</v>
      </c>
      <c r="L334" s="180">
        <f t="shared" si="33"/>
        <v>3.0507172821965991</v>
      </c>
      <c r="M334" s="180">
        <f t="shared" si="34"/>
        <v>4.8824664571058518</v>
      </c>
      <c r="N334" s="1">
        <f t="shared" si="36"/>
        <v>58.10000000000047</v>
      </c>
      <c r="O334" s="180">
        <f t="shared" si="35"/>
        <v>7.2117039586917713</v>
      </c>
    </row>
    <row r="335" spans="10:15" x14ac:dyDescent="0.25">
      <c r="J335" s="180">
        <f t="shared" si="31"/>
        <v>0.76790343336277989</v>
      </c>
      <c r="K335" s="180">
        <f t="shared" si="32"/>
        <v>2.0937774987620705</v>
      </c>
      <c r="L335" s="180">
        <f t="shared" si="33"/>
        <v>3.0616072217478894</v>
      </c>
      <c r="M335" s="180">
        <f t="shared" si="34"/>
        <v>4.8961977420253122</v>
      </c>
      <c r="N335" s="1">
        <f t="shared" si="36"/>
        <v>58.200000000000472</v>
      </c>
      <c r="O335" s="180">
        <f t="shared" si="35"/>
        <v>7.1821305841923007</v>
      </c>
    </row>
    <row r="336" spans="10:15" x14ac:dyDescent="0.25">
      <c r="J336" s="180">
        <f t="shared" si="31"/>
        <v>0.77301515486588379</v>
      </c>
      <c r="K336" s="180">
        <f t="shared" si="32"/>
        <v>2.1027034544715955</v>
      </c>
      <c r="L336" s="180">
        <f t="shared" si="33"/>
        <v>3.0725025454043169</v>
      </c>
      <c r="M336" s="180">
        <f t="shared" si="34"/>
        <v>4.9099266093029215</v>
      </c>
      <c r="N336" s="1">
        <f t="shared" si="36"/>
        <v>58.300000000000473</v>
      </c>
      <c r="O336" s="180">
        <f t="shared" si="35"/>
        <v>7.1526586620924846</v>
      </c>
    </row>
    <row r="337" spans="10:15" x14ac:dyDescent="0.25">
      <c r="J337" s="180">
        <f t="shared" si="31"/>
        <v>0.7781405806278181</v>
      </c>
      <c r="K337" s="180">
        <f t="shared" si="32"/>
        <v>2.1116388361164309</v>
      </c>
      <c r="L337" s="180">
        <f t="shared" si="33"/>
        <v>3.083403227119669</v>
      </c>
      <c r="M337" s="180">
        <f t="shared" si="34"/>
        <v>4.9236530384122963</v>
      </c>
      <c r="N337" s="1">
        <f t="shared" si="36"/>
        <v>58.400000000000475</v>
      </c>
      <c r="O337" s="180">
        <f t="shared" si="35"/>
        <v>7.1232876712327382</v>
      </c>
    </row>
    <row r="338" spans="10:15" x14ac:dyDescent="0.25">
      <c r="J338" s="180">
        <f t="shared" si="31"/>
        <v>0.78327970185338036</v>
      </c>
      <c r="K338" s="180">
        <f t="shared" si="32"/>
        <v>2.1205836205836635</v>
      </c>
      <c r="L338" s="180">
        <f t="shared" si="33"/>
        <v>3.094309241025909</v>
      </c>
      <c r="M338" s="180">
        <f t="shared" si="34"/>
        <v>4.937377008999781</v>
      </c>
      <c r="N338" s="1">
        <f t="shared" si="36"/>
        <v>58.500000000000476</v>
      </c>
      <c r="O338" s="180">
        <f t="shared" si="35"/>
        <v>7.0940170940169551</v>
      </c>
    </row>
    <row r="339" spans="10:15" x14ac:dyDescent="0.25">
      <c r="J339" s="180">
        <f t="shared" si="31"/>
        <v>0.78843250996900194</v>
      </c>
      <c r="K339" s="180">
        <f t="shared" si="32"/>
        <v>2.1295377849393629</v>
      </c>
      <c r="L339" s="180">
        <f t="shared" si="33"/>
        <v>3.105220561431651</v>
      </c>
      <c r="M339" s="180">
        <f t="shared" si="34"/>
        <v>4.951098500882936</v>
      </c>
      <c r="N339" s="1">
        <f t="shared" si="36"/>
        <v>58.600000000000477</v>
      </c>
      <c r="O339" s="180">
        <f t="shared" si="35"/>
        <v>7.0648464163821139</v>
      </c>
    </row>
    <row r="340" spans="10:15" x14ac:dyDescent="0.25">
      <c r="J340" s="180">
        <f t="shared" si="31"/>
        <v>0.79359899662139355</v>
      </c>
      <c r="K340" s="180">
        <f t="shared" si="32"/>
        <v>2.1385013064270844</v>
      </c>
      <c r="L340" s="180">
        <f t="shared" si="33"/>
        <v>3.1161371628206638</v>
      </c>
      <c r="M340" s="180">
        <f t="shared" si="34"/>
        <v>4.9648174940490408</v>
      </c>
      <c r="N340" s="1">
        <f t="shared" si="36"/>
        <v>58.700000000000479</v>
      </c>
      <c r="O340" s="180">
        <f t="shared" si="35"/>
        <v>7.0357751277681757</v>
      </c>
    </row>
    <row r="341" spans="10:15" x14ac:dyDescent="0.25">
      <c r="J341" s="180">
        <f t="shared" si="31"/>
        <v>0.79877915367620367</v>
      </c>
      <c r="K341" s="180">
        <f t="shared" si="32"/>
        <v>2.1474741624663789</v>
      </c>
      <c r="L341" s="180">
        <f t="shared" si="33"/>
        <v>3.1270590198503747</v>
      </c>
      <c r="M341" s="180">
        <f t="shared" si="34"/>
        <v>4.9785339686536068</v>
      </c>
      <c r="N341" s="1">
        <f t="shared" si="36"/>
        <v>58.80000000000048</v>
      </c>
      <c r="O341" s="180">
        <f t="shared" si="35"/>
        <v>7.0068027210882953</v>
      </c>
    </row>
    <row r="342" spans="10:15" x14ac:dyDescent="0.25">
      <c r="J342" s="180">
        <f t="shared" si="31"/>
        <v>0.80397297321669292</v>
      </c>
      <c r="K342" s="180">
        <f t="shared" si="32"/>
        <v>2.1564563306513187</v>
      </c>
      <c r="L342" s="180">
        <f t="shared" si="33"/>
        <v>3.137986107350395</v>
      </c>
      <c r="M342" s="180">
        <f t="shared" si="34"/>
        <v>4.992247905018913</v>
      </c>
      <c r="N342" s="1">
        <f t="shared" si="36"/>
        <v>58.900000000000482</v>
      </c>
      <c r="O342" s="180">
        <f t="shared" si="35"/>
        <v>6.9779286926993507</v>
      </c>
    </row>
    <row r="343" spans="10:15" x14ac:dyDescent="0.25">
      <c r="J343" s="180">
        <f t="shared" si="31"/>
        <v>0.80918044754242746</v>
      </c>
      <c r="K343" s="180">
        <f t="shared" si="32"/>
        <v>2.165447788749046</v>
      </c>
      <c r="L343" s="180">
        <f t="shared" si="33"/>
        <v>3.1489184003210644</v>
      </c>
      <c r="M343" s="180">
        <f t="shared" si="34"/>
        <v>5.0059592836325493</v>
      </c>
      <c r="N343" s="1">
        <f t="shared" si="36"/>
        <v>59.000000000000483</v>
      </c>
      <c r="O343" s="180">
        <f t="shared" si="35"/>
        <v>6.9491525423727438</v>
      </c>
    </row>
    <row r="344" spans="10:15" x14ac:dyDescent="0.25">
      <c r="J344" s="180">
        <f t="shared" si="31"/>
        <v>0.81440156916798268</v>
      </c>
      <c r="K344" s="180">
        <f t="shared" si="32"/>
        <v>2.1744485146983297</v>
      </c>
      <c r="L344" s="180">
        <f t="shared" si="33"/>
        <v>3.1598558739320075</v>
      </c>
      <c r="M344" s="180">
        <f t="shared" si="34"/>
        <v>5.0196680851459927</v>
      </c>
      <c r="N344" s="1">
        <f t="shared" si="36"/>
        <v>59.100000000000485</v>
      </c>
      <c r="O344" s="180">
        <f t="shared" si="35"/>
        <v>6.9204737732655133</v>
      </c>
    </row>
    <row r="345" spans="10:15" x14ac:dyDescent="0.25">
      <c r="J345" s="180">
        <f t="shared" si="31"/>
        <v>0.81963633082166543</v>
      </c>
      <c r="K345" s="180">
        <f t="shared" si="32"/>
        <v>2.1834584866081368</v>
      </c>
      <c r="L345" s="180">
        <f t="shared" si="33"/>
        <v>3.1707985035207011</v>
      </c>
      <c r="M345" s="180">
        <f t="shared" si="34"/>
        <v>5.0333742903731622</v>
      </c>
      <c r="N345" s="1">
        <f t="shared" si="36"/>
        <v>59.200000000000486</v>
      </c>
      <c r="O345" s="180">
        <f t="shared" si="35"/>
        <v>6.8918918918917527</v>
      </c>
    </row>
    <row r="346" spans="10:15" x14ac:dyDescent="0.25">
      <c r="J346" s="180">
        <f t="shared" si="31"/>
        <v>0.82488472544424929</v>
      </c>
      <c r="K346" s="180">
        <f t="shared" si="32"/>
        <v>2.1924776827562185</v>
      </c>
      <c r="L346" s="180">
        <f t="shared" si="33"/>
        <v>3.1817462645910561</v>
      </c>
      <c r="M346" s="180">
        <f t="shared" si="34"/>
        <v>5.0470778802890255</v>
      </c>
      <c r="N346" s="1">
        <f t="shared" si="36"/>
        <v>59.300000000000487</v>
      </c>
      <c r="O346" s="180">
        <f t="shared" si="35"/>
        <v>6.8634064080942956</v>
      </c>
    </row>
    <row r="347" spans="10:15" x14ac:dyDescent="0.25">
      <c r="J347" s="180">
        <f t="shared" si="31"/>
        <v>0.83014674618772788</v>
      </c>
      <c r="K347" s="180">
        <f t="shared" si="32"/>
        <v>2.2015060815877128</v>
      </c>
      <c r="L347" s="180">
        <f t="shared" si="33"/>
        <v>3.1926991328120242</v>
      </c>
      <c r="M347" s="180">
        <f t="shared" si="34"/>
        <v>5.0607788360282058</v>
      </c>
      <c r="N347" s="1">
        <f t="shared" si="36"/>
        <v>59.400000000000489</v>
      </c>
      <c r="O347" s="180">
        <f t="shared" si="35"/>
        <v>6.8350168350166953</v>
      </c>
    </row>
    <row r="348" spans="10:15" x14ac:dyDescent="0.25">
      <c r="J348" s="180">
        <f t="shared" si="31"/>
        <v>0.83542238641407895</v>
      </c>
      <c r="K348" s="180">
        <f t="shared" si="32"/>
        <v>2.2105436617137628</v>
      </c>
      <c r="L348" s="180">
        <f t="shared" si="33"/>
        <v>3.2036570840162057</v>
      </c>
      <c r="M348" s="180">
        <f t="shared" si="34"/>
        <v>5.0744771388835872</v>
      </c>
      <c r="N348" s="1">
        <f t="shared" si="36"/>
        <v>59.50000000000049</v>
      </c>
      <c r="O348" s="180">
        <f t="shared" si="35"/>
        <v>6.8067226890754924</v>
      </c>
    </row>
    <row r="349" spans="10:15" x14ac:dyDescent="0.25">
      <c r="J349" s="180">
        <f t="shared" si="31"/>
        <v>0.84071163969404783</v>
      </c>
      <c r="K349" s="180">
        <f t="shared" si="32"/>
        <v>2.2195904019101418</v>
      </c>
      <c r="L349" s="180">
        <f t="shared" si="33"/>
        <v>3.2146200941984766</v>
      </c>
      <c r="M349" s="180">
        <f t="shared" si="34"/>
        <v>5.0881727703049666</v>
      </c>
      <c r="N349" s="1">
        <f t="shared" si="36"/>
        <v>59.600000000000492</v>
      </c>
      <c r="O349" s="180">
        <f t="shared" si="35"/>
        <v>6.7785234899327484</v>
      </c>
    </row>
    <row r="350" spans="10:15" x14ac:dyDescent="0.25">
      <c r="J350" s="180">
        <f t="shared" si="31"/>
        <v>0.84601449980593868</v>
      </c>
      <c r="K350" s="180">
        <f t="shared" si="32"/>
        <v>2.228646281115902</v>
      </c>
      <c r="L350" s="180">
        <f t="shared" si="33"/>
        <v>3.2255881395146329</v>
      </c>
      <c r="M350" s="180">
        <f t="shared" si="34"/>
        <v>5.101865711897692</v>
      </c>
      <c r="N350" s="1">
        <f t="shared" si="36"/>
        <v>59.700000000000493</v>
      </c>
      <c r="O350" s="180">
        <f t="shared" si="35"/>
        <v>6.7504187604688717</v>
      </c>
    </row>
    <row r="351" spans="10:15" x14ac:dyDescent="0.25">
      <c r="J351" s="180">
        <f t="shared" si="31"/>
        <v>0.8513309607344246</v>
      </c>
      <c r="K351" s="180">
        <f t="shared" si="32"/>
        <v>2.2377112784320223</v>
      </c>
      <c r="L351" s="180">
        <f t="shared" si="33"/>
        <v>3.2365611962800394</v>
      </c>
      <c r="M351" s="180">
        <f t="shared" si="34"/>
        <v>5.1155559454213115</v>
      </c>
      <c r="N351" s="1">
        <f t="shared" si="36"/>
        <v>59.800000000000495</v>
      </c>
      <c r="O351" s="180">
        <f t="shared" si="35"/>
        <v>6.7224080267557156</v>
      </c>
    </row>
    <row r="352" spans="10:15" x14ac:dyDescent="0.25">
      <c r="J352" s="180">
        <f t="shared" si="31"/>
        <v>0.85666101666937555</v>
      </c>
      <c r="K352" s="180">
        <f t="shared" si="32"/>
        <v>2.2467853731200926</v>
      </c>
      <c r="L352" s="180">
        <f t="shared" si="33"/>
        <v>3.2475392409683073</v>
      </c>
      <c r="M352" s="180">
        <f t="shared" si="34"/>
        <v>5.1292434527882804</v>
      </c>
      <c r="N352" s="1">
        <f t="shared" si="36"/>
        <v>59.900000000000496</v>
      </c>
      <c r="O352" s="180">
        <f t="shared" si="35"/>
        <v>6.6944908180299123</v>
      </c>
    </row>
    <row r="353" spans="10:15" x14ac:dyDescent="0.25">
      <c r="J353" s="180">
        <f t="shared" si="31"/>
        <v>0.86200466200468839</v>
      </c>
      <c r="K353" s="180">
        <f t="shared" si="32"/>
        <v>2.2558685446009838</v>
      </c>
      <c r="L353" s="180">
        <f t="shared" si="33"/>
        <v>3.2585222502099627</v>
      </c>
      <c r="M353" s="180">
        <f t="shared" si="34"/>
        <v>5.1429282160626126</v>
      </c>
      <c r="N353" s="1">
        <f t="shared" si="36"/>
        <v>60.000000000000497</v>
      </c>
      <c r="O353" s="180">
        <f t="shared" si="35"/>
        <v>6.6666666666665293</v>
      </c>
    </row>
    <row r="354" spans="10:15" x14ac:dyDescent="0.25">
      <c r="J354" s="180">
        <f t="shared" si="31"/>
        <v>0.86736189133714459</v>
      </c>
      <c r="K354" s="180">
        <f t="shared" si="32"/>
        <v>2.2649607724535543</v>
      </c>
      <c r="L354" s="180">
        <f t="shared" si="33"/>
        <v>3.2695102007911525</v>
      </c>
      <c r="M354" s="180">
        <f t="shared" si="34"/>
        <v>5.1566102174586055</v>
      </c>
      <c r="N354" s="1">
        <f t="shared" si="36"/>
        <v>60.100000000000499</v>
      </c>
      <c r="O354" s="180">
        <f t="shared" si="35"/>
        <v>6.6389351081529391</v>
      </c>
    </row>
    <row r="355" spans="10:15" x14ac:dyDescent="0.25">
      <c r="J355" s="180">
        <f t="shared" si="31"/>
        <v>0.87273269946526943</v>
      </c>
      <c r="K355" s="180">
        <f t="shared" si="32"/>
        <v>2.2740620364133544</v>
      </c>
      <c r="L355" s="180">
        <f t="shared" si="33"/>
        <v>3.2805030696523452</v>
      </c>
      <c r="M355" s="180">
        <f t="shared" si="34"/>
        <v>5.1702894393395455</v>
      </c>
      <c r="N355" s="1">
        <f t="shared" si="36"/>
        <v>60.2000000000005</v>
      </c>
      <c r="O355" s="180">
        <f t="shared" si="35"/>
        <v>6.6112956810629839</v>
      </c>
    </row>
    <row r="356" spans="10:15" x14ac:dyDescent="0.25">
      <c r="J356" s="180">
        <f t="shared" si="31"/>
        <v>0.87811708138821398</v>
      </c>
      <c r="K356" s="180">
        <f t="shared" si="32"/>
        <v>2.2831723163713518</v>
      </c>
      <c r="L356" s="180">
        <f t="shared" si="33"/>
        <v>3.2915008338870542</v>
      </c>
      <c r="M356" s="180">
        <f t="shared" si="34"/>
        <v>5.183965864216435</v>
      </c>
      <c r="N356" s="1">
        <f t="shared" si="36"/>
        <v>60.300000000000502</v>
      </c>
      <c r="O356" s="180">
        <f t="shared" si="35"/>
        <v>6.5837479270313715</v>
      </c>
    </row>
    <row r="357" spans="10:15" x14ac:dyDescent="0.25">
      <c r="J357" s="180">
        <f t="shared" si="31"/>
        <v>0.88351503230464623</v>
      </c>
      <c r="K357" s="180">
        <f t="shared" si="32"/>
        <v>2.2922915923726692</v>
      </c>
      <c r="L357" s="180">
        <f t="shared" si="33"/>
        <v>3.3025034707405698</v>
      </c>
      <c r="M357" s="180">
        <f t="shared" si="34"/>
        <v>5.1976394747467332</v>
      </c>
      <c r="N357" s="1">
        <f t="shared" si="36"/>
        <v>60.400000000000503</v>
      </c>
      <c r="O357" s="180">
        <f t="shared" si="35"/>
        <v>6.5562913907283402</v>
      </c>
    </row>
    <row r="358" spans="10:15" x14ac:dyDescent="0.25">
      <c r="J358" s="180">
        <f t="shared" si="31"/>
        <v>0.88892654761165379</v>
      </c>
      <c r="K358" s="180">
        <f t="shared" si="32"/>
        <v>2.3014198446153267</v>
      </c>
      <c r="L358" s="180">
        <f t="shared" si="33"/>
        <v>3.3135109576087065</v>
      </c>
      <c r="M358" s="180">
        <f t="shared" si="34"/>
        <v>5.2113102537331129</v>
      </c>
      <c r="N358" s="1">
        <f t="shared" si="36"/>
        <v>60.500000000000504</v>
      </c>
      <c r="O358" s="180">
        <f t="shared" si="35"/>
        <v>6.528925619834574</v>
      </c>
    </row>
    <row r="359" spans="10:15" x14ac:dyDescent="0.25">
      <c r="J359" s="180">
        <f t="shared" si="31"/>
        <v>0.89435162290366454</v>
      </c>
      <c r="K359" s="180">
        <f t="shared" si="32"/>
        <v>2.3105570534490099</v>
      </c>
      <c r="L359" s="180">
        <f t="shared" si="33"/>
        <v>3.3245232720365574</v>
      </c>
      <c r="M359" s="180">
        <f t="shared" si="34"/>
        <v>5.2249781841222127</v>
      </c>
      <c r="N359" s="1">
        <f t="shared" si="36"/>
        <v>60.600000000000506</v>
      </c>
      <c r="O359" s="180">
        <f t="shared" si="35"/>
        <v>6.5016501650163647</v>
      </c>
    </row>
    <row r="360" spans="10:15" x14ac:dyDescent="0.25">
      <c r="J360" s="180">
        <f t="shared" si="31"/>
        <v>0.89979025397137335</v>
      </c>
      <c r="K360" s="180">
        <f t="shared" si="32"/>
        <v>2.3197031993738322</v>
      </c>
      <c r="L360" s="180">
        <f t="shared" si="33"/>
        <v>3.335540391717267</v>
      </c>
      <c r="M360" s="180">
        <f t="shared" si="34"/>
        <v>5.2386432490034291</v>
      </c>
      <c r="N360" s="1">
        <f t="shared" si="36"/>
        <v>60.700000000000507</v>
      </c>
      <c r="O360" s="180">
        <f t="shared" si="35"/>
        <v>6.4744645799010172</v>
      </c>
    </row>
    <row r="361" spans="10:15" x14ac:dyDescent="0.25">
      <c r="J361" s="180">
        <f t="shared" si="31"/>
        <v>0.90524243680069083</v>
      </c>
      <c r="K361" s="180">
        <f t="shared" si="32"/>
        <v>2.3288582630391335</v>
      </c>
      <c r="L361" s="180">
        <f t="shared" si="33"/>
        <v>3.3465622944908175</v>
      </c>
      <c r="M361" s="180">
        <f t="shared" si="34"/>
        <v>5.2523054316076889</v>
      </c>
      <c r="N361" s="1">
        <f t="shared" si="36"/>
        <v>60.800000000000509</v>
      </c>
      <c r="O361" s="180">
        <f t="shared" si="35"/>
        <v>6.4473684210524951</v>
      </c>
    </row>
    <row r="362" spans="10:15" x14ac:dyDescent="0.25">
      <c r="J362" s="180">
        <f t="shared" si="31"/>
        <v>0.91070816757169493</v>
      </c>
      <c r="K362" s="180">
        <f t="shared" si="32"/>
        <v>2.3380222252422662</v>
      </c>
      <c r="L362" s="180">
        <f t="shared" si="33"/>
        <v>3.3575889583428142</v>
      </c>
      <c r="M362" s="180">
        <f t="shared" si="34"/>
        <v>5.2659647153062688</v>
      </c>
      <c r="N362" s="1">
        <f t="shared" si="36"/>
        <v>60.90000000000051</v>
      </c>
      <c r="O362" s="180">
        <f t="shared" si="35"/>
        <v>6.4203612479473158</v>
      </c>
    </row>
    <row r="363" spans="10:15" x14ac:dyDescent="0.25">
      <c r="J363" s="180">
        <f t="shared" si="31"/>
        <v>0.91618744265760066</v>
      </c>
      <c r="K363" s="180">
        <f t="shared" si="32"/>
        <v>2.3471950669274042</v>
      </c>
      <c r="L363" s="180">
        <f t="shared" si="33"/>
        <v>3.368620361403297</v>
      </c>
      <c r="M363" s="180">
        <f t="shared" si="34"/>
        <v>5.2796210836095909</v>
      </c>
      <c r="N363" s="1">
        <f t="shared" si="36"/>
        <v>61.000000000000512</v>
      </c>
      <c r="O363" s="180">
        <f t="shared" si="35"/>
        <v>6.3934426229506833</v>
      </c>
    </row>
    <row r="364" spans="10:15" x14ac:dyDescent="0.25">
      <c r="J364" s="180">
        <f t="shared" si="31"/>
        <v>0.92168025862374447</v>
      </c>
      <c r="K364" s="180">
        <f t="shared" si="32"/>
        <v>2.3563767691843753</v>
      </c>
      <c r="L364" s="180">
        <f t="shared" si="33"/>
        <v>3.3796564819455646</v>
      </c>
      <c r="M364" s="180">
        <f t="shared" si="34"/>
        <v>5.2932745201660616</v>
      </c>
      <c r="N364" s="1">
        <f t="shared" si="36"/>
        <v>61.100000000000513</v>
      </c>
      <c r="O364" s="180">
        <f t="shared" si="35"/>
        <v>6.3666121112928238</v>
      </c>
    </row>
    <row r="365" spans="10:15" x14ac:dyDescent="0.25">
      <c r="J365" s="180">
        <f t="shared" si="31"/>
        <v>0.92718661222657184</v>
      </c>
      <c r="K365" s="180">
        <f t="shared" si="32"/>
        <v>2.3655673132474773</v>
      </c>
      <c r="L365" s="180">
        <f t="shared" si="33"/>
        <v>3.390697298384989</v>
      </c>
      <c r="M365" s="180">
        <f t="shared" si="34"/>
        <v>5.3069250087608912</v>
      </c>
      <c r="N365" s="1">
        <f t="shared" si="36"/>
        <v>61.200000000000514</v>
      </c>
      <c r="O365" s="180">
        <f t="shared" si="35"/>
        <v>6.3398692810456154</v>
      </c>
    </row>
    <row r="366" spans="10:15" x14ac:dyDescent="0.25">
      <c r="J366" s="180">
        <f t="shared" si="31"/>
        <v>0.93270650041264924</v>
      </c>
      <c r="K366" s="180">
        <f t="shared" si="32"/>
        <v>2.3747666804943357</v>
      </c>
      <c r="L366" s="180">
        <f t="shared" si="33"/>
        <v>3.4017427892778747</v>
      </c>
      <c r="M366" s="180">
        <f t="shared" si="34"/>
        <v>5.320572533314964</v>
      </c>
      <c r="N366" s="1">
        <f t="shared" si="36"/>
        <v>61.300000000000516</v>
      </c>
      <c r="O366" s="180">
        <f t="shared" si="35"/>
        <v>6.3132137030993718</v>
      </c>
    </row>
    <row r="367" spans="10:15" x14ac:dyDescent="0.25">
      <c r="J367" s="180">
        <f t="shared" si="31"/>
        <v>0.93823992031767323</v>
      </c>
      <c r="K367" s="180">
        <f t="shared" si="32"/>
        <v>2.3839748524447479</v>
      </c>
      <c r="L367" s="180">
        <f t="shared" si="33"/>
        <v>3.4127929333202935</v>
      </c>
      <c r="M367" s="180">
        <f t="shared" si="34"/>
        <v>5.3342170778836717</v>
      </c>
      <c r="N367" s="1">
        <f t="shared" si="36"/>
        <v>61.400000000000517</v>
      </c>
      <c r="O367" s="180">
        <f t="shared" si="35"/>
        <v>6.2866449511399267</v>
      </c>
    </row>
    <row r="368" spans="10:15" x14ac:dyDescent="0.25">
      <c r="J368" s="180">
        <f t="shared" si="31"/>
        <v>0.94378686926550792</v>
      </c>
      <c r="K368" s="180">
        <f t="shared" si="32"/>
        <v>2.3931918107595544</v>
      </c>
      <c r="L368" s="180">
        <f t="shared" si="33"/>
        <v>3.4238477093469624</v>
      </c>
      <c r="M368" s="180">
        <f t="shared" si="34"/>
        <v>5.347858626655805</v>
      </c>
      <c r="N368" s="1">
        <f t="shared" si="36"/>
        <v>61.500000000000519</v>
      </c>
      <c r="O368" s="180">
        <f t="shared" si="35"/>
        <v>6.2601626016258791</v>
      </c>
    </row>
    <row r="369" spans="10:15" x14ac:dyDescent="0.25">
      <c r="J369" s="180">
        <f t="shared" si="31"/>
        <v>0.94934734476722094</v>
      </c>
      <c r="K369" s="180">
        <f t="shared" si="32"/>
        <v>2.402417537239518</v>
      </c>
      <c r="L369" s="180">
        <f t="shared" si="33"/>
        <v>3.43490709633011</v>
      </c>
      <c r="M369" s="180">
        <f t="shared" si="34"/>
        <v>5.3614971639524223</v>
      </c>
      <c r="N369" s="1">
        <f t="shared" si="36"/>
        <v>61.60000000000052</v>
      </c>
      <c r="O369" s="180">
        <f t="shared" si="35"/>
        <v>6.2337662337660973</v>
      </c>
    </row>
    <row r="370" spans="10:15" x14ac:dyDescent="0.25">
      <c r="J370" s="180">
        <f t="shared" si="31"/>
        <v>0.95492134452013877</v>
      </c>
      <c r="K370" s="180">
        <f t="shared" si="32"/>
        <v>2.411652013824209</v>
      </c>
      <c r="L370" s="180">
        <f t="shared" si="33"/>
        <v>3.4459710733783666</v>
      </c>
      <c r="M370" s="180">
        <f t="shared" si="34"/>
        <v>5.3751326742257426</v>
      </c>
      <c r="N370" s="1">
        <f t="shared" si="36"/>
        <v>61.700000000000522</v>
      </c>
      <c r="O370" s="180">
        <f t="shared" si="35"/>
        <v>6.2074554294974327</v>
      </c>
    </row>
    <row r="371" spans="10:15" x14ac:dyDescent="0.25">
      <c r="J371" s="180">
        <f t="shared" si="31"/>
        <v>0.96050886640690714</v>
      </c>
      <c r="K371" s="180">
        <f t="shared" si="32"/>
        <v>2.420895222590902</v>
      </c>
      <c r="L371" s="180">
        <f t="shared" si="33"/>
        <v>3.4570396197356543</v>
      </c>
      <c r="M371" s="180">
        <f t="shared" si="34"/>
        <v>5.3887651420580571</v>
      </c>
      <c r="N371" s="1">
        <f t="shared" si="36"/>
        <v>61.800000000000523</v>
      </c>
      <c r="O371" s="180">
        <f t="shared" si="35"/>
        <v>6.1812297734626469</v>
      </c>
    </row>
    <row r="372" spans="10:15" x14ac:dyDescent="0.25">
      <c r="J372" s="180">
        <f t="shared" si="31"/>
        <v>0.96610990849457146</v>
      </c>
      <c r="K372" s="180">
        <f t="shared" si="32"/>
        <v>2.4301471457534913</v>
      </c>
      <c r="L372" s="180">
        <f t="shared" si="33"/>
        <v>3.4681127147801027</v>
      </c>
      <c r="M372" s="180">
        <f t="shared" si="34"/>
        <v>5.4023945521606311</v>
      </c>
      <c r="N372" s="1">
        <f t="shared" si="36"/>
        <v>61.900000000000524</v>
      </c>
      <c r="O372" s="180">
        <f t="shared" si="35"/>
        <v>6.1550888529885555</v>
      </c>
    </row>
    <row r="373" spans="10:15" x14ac:dyDescent="0.25">
      <c r="J373" s="180">
        <f t="shared" si="31"/>
        <v>0.97172446903365894</v>
      </c>
      <c r="K373" s="180">
        <f t="shared" si="32"/>
        <v>2.4394077656614064</v>
      </c>
      <c r="L373" s="180">
        <f t="shared" si="33"/>
        <v>3.4791903380229607</v>
      </c>
      <c r="M373" s="180">
        <f t="shared" si="34"/>
        <v>5.4160208893726374</v>
      </c>
      <c r="N373" s="1">
        <f t="shared" si="36"/>
        <v>62.000000000000526</v>
      </c>
      <c r="O373" s="180">
        <f t="shared" si="35"/>
        <v>6.129032258064381</v>
      </c>
    </row>
    <row r="374" spans="10:15" x14ac:dyDescent="0.25">
      <c r="J374" s="180">
        <f t="shared" si="31"/>
        <v>0.97735254645727987</v>
      </c>
      <c r="K374" s="180">
        <f t="shared" si="32"/>
        <v>2.4486770647985465</v>
      </c>
      <c r="L374" s="180">
        <f t="shared" si="33"/>
        <v>3.4902724691075284</v>
      </c>
      <c r="M374" s="180">
        <f t="shared" si="34"/>
        <v>5.4296441386600849</v>
      </c>
      <c r="N374" s="1">
        <f t="shared" si="36"/>
        <v>62.100000000000527</v>
      </c>
      <c r="O374" s="180">
        <f t="shared" si="35"/>
        <v>6.1030595813203128</v>
      </c>
    </row>
    <row r="375" spans="10:15" x14ac:dyDescent="0.25">
      <c r="J375" s="180">
        <f t="shared" si="31"/>
        <v>0.9829941393802325</v>
      </c>
      <c r="K375" s="180">
        <f t="shared" si="32"/>
        <v>2.4579550257822165</v>
      </c>
      <c r="L375" s="180">
        <f t="shared" si="33"/>
        <v>3.5013590878080878</v>
      </c>
      <c r="M375" s="180">
        <f t="shared" si="34"/>
        <v>5.4432642851147603</v>
      </c>
      <c r="N375" s="1">
        <f t="shared" si="36"/>
        <v>62.200000000000529</v>
      </c>
      <c r="O375" s="180">
        <f t="shared" si="35"/>
        <v>6.0771704180062933</v>
      </c>
    </row>
    <row r="376" spans="10:15" x14ac:dyDescent="0.25">
      <c r="J376" s="180">
        <f t="shared" si="31"/>
        <v>0.98864924659812703</v>
      </c>
      <c r="K376" s="180">
        <f t="shared" si="32"/>
        <v>2.4672416313620817</v>
      </c>
      <c r="L376" s="180">
        <f t="shared" si="33"/>
        <v>3.5124501740288632</v>
      </c>
      <c r="M376" s="180">
        <f t="shared" si="34"/>
        <v>5.4568813139531978</v>
      </c>
      <c r="N376" s="1">
        <f t="shared" si="36"/>
        <v>62.30000000000053</v>
      </c>
      <c r="O376" s="180">
        <f t="shared" si="35"/>
        <v>6.0513643659709722</v>
      </c>
    </row>
    <row r="377" spans="10:15" x14ac:dyDescent="0.25">
      <c r="J377" s="180">
        <f t="shared" si="31"/>
        <v>0.99431786708651537</v>
      </c>
      <c r="K377" s="180">
        <f t="shared" si="32"/>
        <v>2.4765368644191335</v>
      </c>
      <c r="L377" s="180">
        <f t="shared" si="33"/>
        <v>3.523545707802973</v>
      </c>
      <c r="M377" s="180">
        <f t="shared" si="34"/>
        <v>5.470495210515633</v>
      </c>
      <c r="N377" s="1">
        <f t="shared" si="36"/>
        <v>62.400000000000531</v>
      </c>
      <c r="O377" s="180">
        <f t="shared" si="35"/>
        <v>6.0256410256408905</v>
      </c>
    </row>
    <row r="378" spans="10:15" x14ac:dyDescent="0.25">
      <c r="J378" s="180">
        <f t="shared" si="31"/>
        <v>1.0000000000000306</v>
      </c>
      <c r="K378" s="180">
        <f t="shared" si="32"/>
        <v>2.4858407079646514</v>
      </c>
      <c r="L378" s="180">
        <f t="shared" si="33"/>
        <v>3.5346456692913981</v>
      </c>
      <c r="M378" s="180">
        <f t="shared" si="34"/>
        <v>5.4841059602649738</v>
      </c>
      <c r="N378" s="1">
        <f t="shared" si="36"/>
        <v>62.500000000000533</v>
      </c>
      <c r="O378" s="180">
        <f t="shared" si="35"/>
        <v>5.9999999999998632</v>
      </c>
    </row>
    <row r="379" spans="10:15" x14ac:dyDescent="0.25">
      <c r="J379" s="180">
        <f t="shared" si="31"/>
        <v>1.0056956446715375</v>
      </c>
      <c r="K379" s="180">
        <f t="shared" si="32"/>
        <v>2.4951531451391902</v>
      </c>
      <c r="L379" s="180">
        <f t="shared" si="33"/>
        <v>3.5457500387819625</v>
      </c>
      <c r="M379" s="180">
        <f t="shared" si="34"/>
        <v>5.4977135487857955</v>
      </c>
      <c r="N379" s="1">
        <f t="shared" si="36"/>
        <v>62.600000000000534</v>
      </c>
      <c r="O379" s="180">
        <f t="shared" si="35"/>
        <v>5.9744408945685539</v>
      </c>
    </row>
    <row r="380" spans="10:15" x14ac:dyDescent="0.25">
      <c r="J380" s="180">
        <f t="shared" si="31"/>
        <v>1.0114048006113008</v>
      </c>
      <c r="K380" s="180">
        <f t="shared" si="32"/>
        <v>2.5044741592115733</v>
      </c>
      <c r="L380" s="180">
        <f t="shared" si="33"/>
        <v>3.5568587966883225</v>
      </c>
      <c r="M380" s="180">
        <f t="shared" si="34"/>
        <v>5.5113179617833357</v>
      </c>
      <c r="N380" s="1">
        <f t="shared" si="36"/>
        <v>62.700000000000536</v>
      </c>
      <c r="O380" s="180">
        <f t="shared" si="35"/>
        <v>5.9489633173842336</v>
      </c>
    </row>
    <row r="381" spans="10:15" x14ac:dyDescent="0.25">
      <c r="J381" s="180">
        <f t="shared" si="31"/>
        <v>1.0171274675061512</v>
      </c>
      <c r="K381" s="180">
        <f t="shared" si="32"/>
        <v>2.5138037335778849</v>
      </c>
      <c r="L381" s="180">
        <f t="shared" si="33"/>
        <v>3.5679719235489631</v>
      </c>
      <c r="M381" s="180">
        <f t="shared" si="34"/>
        <v>5.5249191850824868</v>
      </c>
      <c r="N381" s="1">
        <f t="shared" si="36"/>
        <v>62.800000000000537</v>
      </c>
      <c r="O381" s="180">
        <f t="shared" si="35"/>
        <v>5.9235668789807558</v>
      </c>
    </row>
    <row r="382" spans="10:15" x14ac:dyDescent="0.25">
      <c r="J382" s="180">
        <f t="shared" si="31"/>
        <v>1.0228636452186726</v>
      </c>
      <c r="K382" s="180">
        <f t="shared" si="32"/>
        <v>2.5231418517604887</v>
      </c>
      <c r="L382" s="180">
        <f t="shared" si="33"/>
        <v>3.5790894000262079</v>
      </c>
      <c r="M382" s="180">
        <f t="shared" si="34"/>
        <v>5.5385172046268254</v>
      </c>
      <c r="N382" s="1">
        <f t="shared" si="36"/>
        <v>62.900000000000539</v>
      </c>
      <c r="O382" s="180">
        <f t="shared" si="35"/>
        <v>5.8982511923687024</v>
      </c>
    </row>
    <row r="383" spans="10:15" x14ac:dyDescent="0.25">
      <c r="J383" s="180">
        <f t="shared" si="31"/>
        <v>1.0286133337863941</v>
      </c>
      <c r="K383" s="180">
        <f t="shared" si="32"/>
        <v>2.5324884974070456</v>
      </c>
      <c r="L383" s="180">
        <f t="shared" si="33"/>
        <v>3.5902112069052325</v>
      </c>
      <c r="M383" s="180">
        <f t="shared" si="34"/>
        <v>5.5521120064776213</v>
      </c>
      <c r="N383" s="1">
        <f t="shared" si="36"/>
        <v>63.00000000000054</v>
      </c>
      <c r="O383" s="180">
        <f t="shared" si="35"/>
        <v>5.8730158730157367</v>
      </c>
    </row>
    <row r="384" spans="10:15" x14ac:dyDescent="0.25">
      <c r="J384" s="180">
        <f t="shared" si="31"/>
        <v>1.0343765334209916</v>
      </c>
      <c r="K384" s="180">
        <f t="shared" si="32"/>
        <v>2.5418436542895382</v>
      </c>
      <c r="L384" s="180">
        <f t="shared" si="33"/>
        <v>3.6013373250930947</v>
      </c>
      <c r="M384" s="180">
        <f t="shared" si="34"/>
        <v>5.5657035768128837</v>
      </c>
      <c r="N384" s="1">
        <f t="shared" si="36"/>
        <v>63.100000000000541</v>
      </c>
      <c r="O384" s="180">
        <f t="shared" si="35"/>
        <v>5.8478605388271223</v>
      </c>
    </row>
    <row r="385" spans="10:15" x14ac:dyDescent="0.25">
      <c r="J385" s="180">
        <f t="shared" si="31"/>
        <v>1.0401532445075037</v>
      </c>
      <c r="K385" s="180">
        <f t="shared" si="32"/>
        <v>2.5512073063033172</v>
      </c>
      <c r="L385" s="180">
        <f t="shared" si="33"/>
        <v>3.6124677356177699</v>
      </c>
      <c r="M385" s="180">
        <f t="shared" si="34"/>
        <v>5.5792919019263918</v>
      </c>
      <c r="N385" s="1">
        <f t="shared" si="36"/>
        <v>63.200000000000543</v>
      </c>
      <c r="O385" s="180">
        <f t="shared" si="35"/>
        <v>5.8227848101264463</v>
      </c>
    </row>
    <row r="386" spans="10:15" x14ac:dyDescent="0.25">
      <c r="J386" s="180">
        <f t="shared" si="31"/>
        <v>1.0459434676035533</v>
      </c>
      <c r="K386" s="180">
        <f t="shared" si="32"/>
        <v>2.5605794374661408</v>
      </c>
      <c r="L386" s="180">
        <f t="shared" si="33"/>
        <v>3.6236024196271934</v>
      </c>
      <c r="M386" s="180">
        <f t="shared" si="34"/>
        <v>5.5928769682267543</v>
      </c>
      <c r="N386" s="1">
        <f t="shared" si="36"/>
        <v>63.300000000000544</v>
      </c>
      <c r="O386" s="180">
        <f t="shared" si="35"/>
        <v>5.7977883096365144</v>
      </c>
    </row>
    <row r="387" spans="10:15" x14ac:dyDescent="0.25">
      <c r="J387" s="180">
        <f t="shared" ref="J387:J450" si="37">IF(D$5&gt;0.2*($O387),(D$5-0.2*($O387))^2/(D$5+0.8*($O387)),0)</f>
        <v>1.0517472034385782</v>
      </c>
      <c r="K387" s="180">
        <f t="shared" ref="K387:K450" si="38">IF(E$5&gt;0.2*($O387),(E$5-0.2*($O387))^2/(E$5+0.8*($O387)),0)</f>
        <v>2.5699600319172338</v>
      </c>
      <c r="L387" s="180">
        <f t="shared" ref="L387:L450" si="39">IF(F$5&gt;0.2*($O387),(F$5-0.2*($O387))^2/(F$5+0.8*($O387)),0)</f>
        <v>3.6347413583883159</v>
      </c>
      <c r="M387" s="180">
        <f t="shared" ref="M387:M450" si="40">IF(G$5&gt;0.2*($O387),(G$5-0.2*($O387))^2/(G$5+0.8*($O387)),0)</f>
        <v>5.6064587622364641</v>
      </c>
      <c r="N387" s="1">
        <f t="shared" si="36"/>
        <v>63.400000000000546</v>
      </c>
      <c r="O387" s="180">
        <f t="shared" ref="O387:O450" si="41">IF(N387&gt;0,1000/N387-10,1000)</f>
        <v>5.7728706624604325</v>
      </c>
    </row>
    <row r="388" spans="10:15" x14ac:dyDescent="0.25">
      <c r="J388" s="180">
        <f t="shared" si="37"/>
        <v>1.0575644529130794</v>
      </c>
      <c r="K388" s="180">
        <f t="shared" si="38"/>
        <v>2.5793490739163611</v>
      </c>
      <c r="L388" s="180">
        <f t="shared" si="39"/>
        <v>3.6458845332861696</v>
      </c>
      <c r="M388" s="180">
        <f t="shared" si="40"/>
        <v>5.6200372705909727</v>
      </c>
      <c r="N388" s="1">
        <f t="shared" ref="N388:N451" si="42">N387+0.1</f>
        <v>63.500000000000547</v>
      </c>
      <c r="O388" s="180">
        <f t="shared" si="41"/>
        <v>5.7480314960628558</v>
      </c>
    </row>
    <row r="389" spans="10:15" x14ac:dyDescent="0.25">
      <c r="J389" s="180">
        <f t="shared" si="37"/>
        <v>1.0633952170978667</v>
      </c>
      <c r="K389" s="180">
        <f t="shared" si="38"/>
        <v>2.5887465478428888</v>
      </c>
      <c r="L389" s="180">
        <f t="shared" si="39"/>
        <v>3.6570319258229316</v>
      </c>
      <c r="M389" s="180">
        <f t="shared" si="40"/>
        <v>5.6336124800377627</v>
      </c>
      <c r="N389" s="1">
        <f t="shared" si="42"/>
        <v>63.600000000000549</v>
      </c>
      <c r="O389" s="180">
        <f t="shared" si="41"/>
        <v>5.7232704402514365</v>
      </c>
    </row>
    <row r="390" spans="10:15" x14ac:dyDescent="0.25">
      <c r="J390" s="180">
        <f t="shared" si="37"/>
        <v>1.0692394972333226</v>
      </c>
      <c r="K390" s="180">
        <f t="shared" si="38"/>
        <v>2.598152438194874</v>
      </c>
      <c r="L390" s="180">
        <f t="shared" si="39"/>
        <v>3.6681835176170146</v>
      </c>
      <c r="M390" s="180">
        <f t="shared" si="40"/>
        <v>5.6471843774354351</v>
      </c>
      <c r="N390" s="1">
        <f t="shared" si="42"/>
        <v>63.70000000000055</v>
      </c>
      <c r="O390" s="180">
        <f t="shared" si="41"/>
        <v>5.6985871271584205</v>
      </c>
    </row>
    <row r="391" spans="10:15" x14ac:dyDescent="0.25">
      <c r="J391" s="180">
        <f t="shared" si="37"/>
        <v>1.0750972947286768</v>
      </c>
      <c r="K391" s="180">
        <f t="shared" si="38"/>
        <v>2.6075667295881577</v>
      </c>
      <c r="L391" s="180">
        <f t="shared" si="39"/>
        <v>3.6793392904021469</v>
      </c>
      <c r="M391" s="180">
        <f t="shared" si="40"/>
        <v>5.6607529497528093</v>
      </c>
      <c r="N391" s="1">
        <f t="shared" si="42"/>
        <v>63.800000000000551</v>
      </c>
      <c r="O391" s="180">
        <f t="shared" si="41"/>
        <v>5.6739811912224347</v>
      </c>
    </row>
    <row r="392" spans="10:15" x14ac:dyDescent="0.25">
      <c r="J392" s="180">
        <f t="shared" si="37"/>
        <v>1.0809686111612786</v>
      </c>
      <c r="K392" s="180">
        <f t="shared" si="38"/>
        <v>2.6169894067554633</v>
      </c>
      <c r="L392" s="180">
        <f t="shared" si="39"/>
        <v>3.6904992260264766</v>
      </c>
      <c r="M392" s="180">
        <f t="shared" si="40"/>
        <v>5.6743181840680226</v>
      </c>
      <c r="N392" s="1">
        <f t="shared" si="42"/>
        <v>63.900000000000553</v>
      </c>
      <c r="O392" s="180">
        <f t="shared" si="41"/>
        <v>5.6494522691704443</v>
      </c>
    </row>
    <row r="393" spans="10:15" x14ac:dyDescent="0.25">
      <c r="J393" s="180">
        <f t="shared" si="37"/>
        <v>1.0868534482758945</v>
      </c>
      <c r="K393" s="180">
        <f t="shared" si="38"/>
        <v>2.6264204545455061</v>
      </c>
      <c r="L393" s="180">
        <f t="shared" si="39"/>
        <v>3.7016633064516746</v>
      </c>
      <c r="M393" s="180">
        <f t="shared" si="40"/>
        <v>5.687880067567642</v>
      </c>
      <c r="N393" s="1">
        <f t="shared" si="42"/>
        <v>64.000000000000554</v>
      </c>
      <c r="O393" s="180">
        <f t="shared" si="41"/>
        <v>5.624999999999865</v>
      </c>
    </row>
    <row r="394" spans="10:15" x14ac:dyDescent="0.25">
      <c r="J394" s="180">
        <f t="shared" si="37"/>
        <v>1.0927518079840013</v>
      </c>
      <c r="K394" s="180">
        <f t="shared" si="38"/>
        <v>2.6358598579221089</v>
      </c>
      <c r="L394" s="180">
        <f t="shared" si="39"/>
        <v>3.7128315137520489</v>
      </c>
      <c r="M394" s="180">
        <f t="shared" si="40"/>
        <v>5.7014385875457938</v>
      </c>
      <c r="N394" s="1">
        <f t="shared" si="42"/>
        <v>64.100000000000549</v>
      </c>
      <c r="O394" s="180">
        <f t="shared" si="41"/>
        <v>5.6006240249608652</v>
      </c>
    </row>
    <row r="395" spans="10:15" x14ac:dyDescent="0.25">
      <c r="J395" s="180">
        <f t="shared" si="37"/>
        <v>1.0986636923630955</v>
      </c>
      <c r="K395" s="180">
        <f t="shared" si="38"/>
        <v>2.6453076019633279</v>
      </c>
      <c r="L395" s="180">
        <f t="shared" si="39"/>
        <v>3.72400383011367</v>
      </c>
      <c r="M395" s="180">
        <f t="shared" si="40"/>
        <v>5.7149937314032764</v>
      </c>
      <c r="N395" s="1">
        <f t="shared" si="42"/>
        <v>64.200000000000543</v>
      </c>
      <c r="O395" s="180">
        <f t="shared" si="41"/>
        <v>5.5763239875388084</v>
      </c>
    </row>
    <row r="396" spans="10:15" x14ac:dyDescent="0.25">
      <c r="J396" s="180">
        <f t="shared" si="37"/>
        <v>1.1045891036560096</v>
      </c>
      <c r="K396" s="180">
        <f t="shared" si="38"/>
        <v>2.6547636718605871</v>
      </c>
      <c r="L396" s="180">
        <f t="shared" si="39"/>
        <v>3.7351802378334975</v>
      </c>
      <c r="M396" s="180">
        <f t="shared" si="40"/>
        <v>5.7285454866467109</v>
      </c>
      <c r="N396" s="1">
        <f t="shared" si="42"/>
        <v>64.300000000000537</v>
      </c>
      <c r="O396" s="180">
        <f t="shared" si="41"/>
        <v>5.5520995334368841</v>
      </c>
    </row>
    <row r="397" spans="10:15" x14ac:dyDescent="0.25">
      <c r="J397" s="180">
        <f t="shared" si="37"/>
        <v>1.1105280442702381</v>
      </c>
      <c r="K397" s="180">
        <f t="shared" si="38"/>
        <v>2.6642280529178217</v>
      </c>
      <c r="L397" s="180">
        <f t="shared" si="39"/>
        <v>3.7463607193185231</v>
      </c>
      <c r="M397" s="180">
        <f t="shared" si="40"/>
        <v>5.7420938408876809</v>
      </c>
      <c r="N397" s="1">
        <f t="shared" si="42"/>
        <v>64.400000000000531</v>
      </c>
      <c r="O397" s="180">
        <f t="shared" si="41"/>
        <v>5.5279503105588788</v>
      </c>
    </row>
    <row r="398" spans="10:15" x14ac:dyDescent="0.25">
      <c r="J398" s="180">
        <f t="shared" si="37"/>
        <v>1.1164805167772707</v>
      </c>
      <c r="K398" s="180">
        <f t="shared" si="38"/>
        <v>2.6737007305506224</v>
      </c>
      <c r="L398" s="180">
        <f t="shared" si="39"/>
        <v>3.7575452570849182</v>
      </c>
      <c r="M398" s="180">
        <f t="shared" si="40"/>
        <v>5.755638781841891</v>
      </c>
      <c r="N398" s="1">
        <f t="shared" si="42"/>
        <v>64.500000000000526</v>
      </c>
      <c r="O398" s="180">
        <f t="shared" si="41"/>
        <v>5.5038759689921211</v>
      </c>
    </row>
    <row r="399" spans="10:15" x14ac:dyDescent="0.25">
      <c r="J399" s="180">
        <f t="shared" si="37"/>
        <v>1.1224465239119341</v>
      </c>
      <c r="K399" s="180">
        <f t="shared" si="38"/>
        <v>2.6831816902853975</v>
      </c>
      <c r="L399" s="180">
        <f t="shared" si="39"/>
        <v>3.768733833757183</v>
      </c>
      <c r="M399" s="180">
        <f t="shared" si="40"/>
        <v>5.7691802973283171</v>
      </c>
      <c r="N399" s="1">
        <f t="shared" si="42"/>
        <v>64.60000000000052</v>
      </c>
      <c r="O399" s="180">
        <f t="shared" si="41"/>
        <v>5.4798761609905871</v>
      </c>
    </row>
    <row r="400" spans="10:15" x14ac:dyDescent="0.25">
      <c r="J400" s="180">
        <f t="shared" si="37"/>
        <v>1.1284260685717471</v>
      </c>
      <c r="K400" s="180">
        <f t="shared" si="38"/>
        <v>2.6926709177585395</v>
      </c>
      <c r="L400" s="180">
        <f t="shared" si="39"/>
        <v>3.7799264320673154</v>
      </c>
      <c r="M400" s="180">
        <f t="shared" si="40"/>
        <v>5.7827183752683862</v>
      </c>
      <c r="N400" s="1">
        <f t="shared" si="42"/>
        <v>64.700000000000514</v>
      </c>
      <c r="O400" s="180">
        <f t="shared" si="41"/>
        <v>5.4559505409581455</v>
      </c>
    </row>
    <row r="401" spans="10:15" x14ac:dyDescent="0.25">
      <c r="J401" s="180">
        <f t="shared" si="37"/>
        <v>1.134419153816276</v>
      </c>
      <c r="K401" s="180">
        <f t="shared" si="38"/>
        <v>2.7021683987155924</v>
      </c>
      <c r="L401" s="180">
        <f t="shared" si="39"/>
        <v>3.7911230348539791</v>
      </c>
      <c r="M401" s="180">
        <f t="shared" si="40"/>
        <v>5.7962530036851438</v>
      </c>
      <c r="N401" s="1">
        <f t="shared" si="42"/>
        <v>64.800000000000509</v>
      </c>
      <c r="O401" s="180">
        <f t="shared" si="41"/>
        <v>5.4320987654319772</v>
      </c>
    </row>
    <row r="402" spans="10:15" x14ac:dyDescent="0.25">
      <c r="J402" s="180">
        <f t="shared" si="37"/>
        <v>1.1404257828665054</v>
      </c>
      <c r="K402" s="180">
        <f t="shared" si="38"/>
        <v>2.7116741190104365</v>
      </c>
      <c r="L402" s="180">
        <f t="shared" si="39"/>
        <v>3.802323625061681</v>
      </c>
      <c r="M402" s="180">
        <f t="shared" si="40"/>
        <v>5.80978417070245</v>
      </c>
      <c r="N402" s="1">
        <f t="shared" si="42"/>
        <v>64.900000000000503</v>
      </c>
      <c r="O402" s="180">
        <f t="shared" si="41"/>
        <v>5.408320493066137</v>
      </c>
    </row>
    <row r="403" spans="10:15" x14ac:dyDescent="0.25">
      <c r="J403" s="180">
        <f t="shared" si="37"/>
        <v>1.1464459591042171</v>
      </c>
      <c r="K403" s="180">
        <f t="shared" si="38"/>
        <v>2.7211880646044815</v>
      </c>
      <c r="L403" s="180">
        <f t="shared" si="39"/>
        <v>3.8135281857399623</v>
      </c>
      <c r="M403" s="180">
        <f t="shared" si="40"/>
        <v>5.8233118645441593</v>
      </c>
      <c r="N403" s="1">
        <f t="shared" si="42"/>
        <v>65.000000000000497</v>
      </c>
      <c r="O403" s="180">
        <f t="shared" si="41"/>
        <v>5.384615384615266</v>
      </c>
    </row>
    <row r="404" spans="10:15" x14ac:dyDescent="0.25">
      <c r="J404" s="180">
        <f t="shared" si="37"/>
        <v>1.1524796860713684</v>
      </c>
      <c r="K404" s="180">
        <f t="shared" si="38"/>
        <v>2.7307102215658516</v>
      </c>
      <c r="L404" s="180">
        <f t="shared" si="39"/>
        <v>3.8247367000425805</v>
      </c>
      <c r="M404" s="180">
        <f t="shared" si="40"/>
        <v>5.836836073533326</v>
      </c>
      <c r="N404" s="1">
        <f t="shared" si="42"/>
        <v>65.100000000000492</v>
      </c>
      <c r="O404" s="180">
        <f t="shared" si="41"/>
        <v>5.3609831029184711</v>
      </c>
    </row>
    <row r="405" spans="10:15" x14ac:dyDescent="0.25">
      <c r="J405" s="180">
        <f t="shared" si="37"/>
        <v>1.1585269674694951</v>
      </c>
      <c r="K405" s="180">
        <f t="shared" si="38"/>
        <v>2.7402405760685991</v>
      </c>
      <c r="L405" s="180">
        <f t="shared" si="39"/>
        <v>3.8359491512267239</v>
      </c>
      <c r="M405" s="180">
        <f t="shared" si="40"/>
        <v>5.8503567860914156</v>
      </c>
      <c r="N405" s="1">
        <f t="shared" si="42"/>
        <v>65.200000000000486</v>
      </c>
      <c r="O405" s="180">
        <f t="shared" si="41"/>
        <v>5.3374233128833204</v>
      </c>
    </row>
    <row r="406" spans="10:15" x14ac:dyDescent="0.25">
      <c r="J406" s="180">
        <f t="shared" si="37"/>
        <v>1.1645878071591009</v>
      </c>
      <c r="K406" s="180">
        <f t="shared" si="38"/>
        <v>2.749779114391905</v>
      </c>
      <c r="L406" s="180">
        <f t="shared" si="39"/>
        <v>3.8471655226522081</v>
      </c>
      <c r="M406" s="180">
        <f t="shared" si="40"/>
        <v>5.8638739907375008</v>
      </c>
      <c r="N406" s="1">
        <f t="shared" si="42"/>
        <v>65.30000000000048</v>
      </c>
      <c r="O406" s="180">
        <f t="shared" si="41"/>
        <v>5.313935681470026</v>
      </c>
    </row>
    <row r="407" spans="10:15" x14ac:dyDescent="0.25">
      <c r="J407" s="180">
        <f t="shared" si="37"/>
        <v>1.1706622091590804</v>
      </c>
      <c r="K407" s="180">
        <f t="shared" si="38"/>
        <v>2.7593258229193123</v>
      </c>
      <c r="L407" s="180">
        <f t="shared" si="39"/>
        <v>3.858385797780703</v>
      </c>
      <c r="M407" s="180">
        <f t="shared" si="40"/>
        <v>5.8773876760875146</v>
      </c>
      <c r="N407" s="1">
        <f t="shared" si="42"/>
        <v>65.400000000000475</v>
      </c>
      <c r="O407" s="180">
        <f t="shared" si="41"/>
        <v>5.2905198776757292</v>
      </c>
    </row>
    <row r="408" spans="10:15" x14ac:dyDescent="0.25">
      <c r="J408" s="180">
        <f t="shared" si="37"/>
        <v>1.1767501776461242</v>
      </c>
      <c r="K408" s="180">
        <f t="shared" si="38"/>
        <v>2.7688806881379331</v>
      </c>
      <c r="L408" s="180">
        <f t="shared" si="39"/>
        <v>3.8696099601749387</v>
      </c>
      <c r="M408" s="180">
        <f t="shared" si="40"/>
        <v>5.8908978308534401</v>
      </c>
      <c r="N408" s="1">
        <f t="shared" si="42"/>
        <v>65.500000000000469</v>
      </c>
      <c r="O408" s="180">
        <f t="shared" si="41"/>
        <v>5.2671755725189744</v>
      </c>
    </row>
    <row r="409" spans="10:15" x14ac:dyDescent="0.25">
      <c r="J409" s="180">
        <f t="shared" si="37"/>
        <v>1.182851716954153</v>
      </c>
      <c r="K409" s="180">
        <f t="shared" si="38"/>
        <v>2.7784436966376944</v>
      </c>
      <c r="L409" s="180">
        <f t="shared" si="39"/>
        <v>3.8808379934979547</v>
      </c>
      <c r="M409" s="180">
        <f t="shared" si="40"/>
        <v>5.9044044438425827</v>
      </c>
      <c r="N409" s="1">
        <f t="shared" si="42"/>
        <v>65.600000000000463</v>
      </c>
      <c r="O409" s="180">
        <f t="shared" si="41"/>
        <v>5.2439024390242821</v>
      </c>
    </row>
    <row r="410" spans="10:15" x14ac:dyDescent="0.25">
      <c r="J410" s="180">
        <f t="shared" si="37"/>
        <v>1.1889668315737465</v>
      </c>
      <c r="K410" s="180">
        <f t="shared" si="38"/>
        <v>2.7880148351105727</v>
      </c>
      <c r="L410" s="180">
        <f t="shared" si="39"/>
        <v>3.8920698815123211</v>
      </c>
      <c r="M410" s="180">
        <f t="shared" si="40"/>
        <v>5.917907503956787</v>
      </c>
      <c r="N410" s="1">
        <f t="shared" si="42"/>
        <v>65.700000000000458</v>
      </c>
      <c r="O410" s="180">
        <f t="shared" si="41"/>
        <v>5.220700152206895</v>
      </c>
    </row>
    <row r="411" spans="10:15" x14ac:dyDescent="0.25">
      <c r="J411" s="180">
        <f t="shared" si="37"/>
        <v>1.1950955261515839</v>
      </c>
      <c r="K411" s="180">
        <f t="shared" si="38"/>
        <v>2.7975940903498366</v>
      </c>
      <c r="L411" s="180">
        <f t="shared" si="39"/>
        <v>3.9033056080793913</v>
      </c>
      <c r="M411" s="180">
        <f t="shared" si="40"/>
        <v>5.9314070001916965</v>
      </c>
      <c r="N411" s="1">
        <f t="shared" si="42"/>
        <v>65.800000000000452</v>
      </c>
      <c r="O411" s="180">
        <f t="shared" si="41"/>
        <v>5.197568389057647</v>
      </c>
    </row>
    <row r="412" spans="10:15" x14ac:dyDescent="0.25">
      <c r="J412" s="180">
        <f t="shared" si="37"/>
        <v>1.2012378054898976</v>
      </c>
      <c r="K412" s="180">
        <f t="shared" si="38"/>
        <v>2.8071814492493083</v>
      </c>
      <c r="L412" s="180">
        <f t="shared" si="39"/>
        <v>3.9145451571585466</v>
      </c>
      <c r="M412" s="180">
        <f t="shared" si="40"/>
        <v>5.9449029216360127</v>
      </c>
      <c r="N412" s="1">
        <f t="shared" si="42"/>
        <v>65.900000000000446</v>
      </c>
      <c r="O412" s="180">
        <f t="shared" si="41"/>
        <v>5.1745068285279707</v>
      </c>
    </row>
    <row r="413" spans="10:15" x14ac:dyDescent="0.25">
      <c r="J413" s="180">
        <f t="shared" si="37"/>
        <v>1.2073936745459228</v>
      </c>
      <c r="K413" s="180">
        <f t="shared" si="38"/>
        <v>2.8167768988026189</v>
      </c>
      <c r="L413" s="180">
        <f t="shared" si="39"/>
        <v>3.9257885128064602</v>
      </c>
      <c r="M413" s="180">
        <f t="shared" si="40"/>
        <v>5.9583952574707526</v>
      </c>
      <c r="N413" s="1">
        <f t="shared" si="42"/>
        <v>66.000000000000441</v>
      </c>
      <c r="O413" s="180">
        <f t="shared" si="41"/>
        <v>5.151515151515051</v>
      </c>
    </row>
    <row r="414" spans="10:15" x14ac:dyDescent="0.25">
      <c r="J414" s="180">
        <f t="shared" si="37"/>
        <v>1.2135631384313668</v>
      </c>
      <c r="K414" s="180">
        <f t="shared" si="38"/>
        <v>2.8263804261024719</v>
      </c>
      <c r="L414" s="180">
        <f t="shared" si="39"/>
        <v>3.9370356591763538</v>
      </c>
      <c r="M414" s="180">
        <f t="shared" si="40"/>
        <v>5.9718839969685247</v>
      </c>
      <c r="N414" s="1">
        <f t="shared" si="42"/>
        <v>66.100000000000435</v>
      </c>
      <c r="O414" s="180">
        <f t="shared" si="41"/>
        <v>5.1285930408471021</v>
      </c>
    </row>
    <row r="415" spans="10:15" x14ac:dyDescent="0.25">
      <c r="J415" s="180">
        <f t="shared" si="37"/>
        <v>1.2197462024118775</v>
      </c>
      <c r="K415" s="180">
        <f t="shared" si="38"/>
        <v>2.8359920183399239</v>
      </c>
      <c r="L415" s="180">
        <f t="shared" si="39"/>
        <v>3.9482865805172729</v>
      </c>
      <c r="M415" s="180">
        <f t="shared" si="40"/>
        <v>5.9853691294927973</v>
      </c>
      <c r="N415" s="1">
        <f t="shared" si="42"/>
        <v>66.200000000000429</v>
      </c>
      <c r="O415" s="180">
        <f t="shared" si="41"/>
        <v>5.1057401812687839</v>
      </c>
    </row>
    <row r="416" spans="10:15" x14ac:dyDescent="0.25">
      <c r="J416" s="180">
        <f t="shared" si="37"/>
        <v>1.2259428719065215</v>
      </c>
      <c r="K416" s="180">
        <f t="shared" si="38"/>
        <v>2.8456116628036581</v>
      </c>
      <c r="L416" s="180">
        <f t="shared" si="39"/>
        <v>3.9595412611733645</v>
      </c>
      <c r="M416" s="180">
        <f t="shared" si="40"/>
        <v>5.9988506444971899</v>
      </c>
      <c r="N416" s="1">
        <f t="shared" si="42"/>
        <v>66.300000000000423</v>
      </c>
      <c r="O416" s="180">
        <f t="shared" si="41"/>
        <v>5.0829562594267514</v>
      </c>
    </row>
    <row r="417" spans="10:15" x14ac:dyDescent="0.25">
      <c r="J417" s="180">
        <f t="shared" si="37"/>
        <v>1.2321531524872755</v>
      </c>
      <c r="K417" s="180">
        <f t="shared" si="38"/>
        <v>2.8552393468792765</v>
      </c>
      <c r="L417" s="180">
        <f t="shared" si="39"/>
        <v>3.9707996855831587</v>
      </c>
      <c r="M417" s="180">
        <f t="shared" si="40"/>
        <v>6.0123285315247621</v>
      </c>
      <c r="N417" s="1">
        <f t="shared" si="42"/>
        <v>66.400000000000418</v>
      </c>
      <c r="O417" s="180">
        <f t="shared" si="41"/>
        <v>5.0602409638553265</v>
      </c>
    </row>
    <row r="418" spans="10:15" x14ac:dyDescent="0.25">
      <c r="J418" s="180">
        <f t="shared" si="37"/>
        <v>1.2383770498785127</v>
      </c>
      <c r="K418" s="180">
        <f t="shared" si="38"/>
        <v>2.8648750580485882</v>
      </c>
      <c r="L418" s="180">
        <f t="shared" si="39"/>
        <v>3.9820618382788595</v>
      </c>
      <c r="M418" s="180">
        <f t="shared" si="40"/>
        <v>6.0258027802073029</v>
      </c>
      <c r="N418" s="1">
        <f t="shared" si="42"/>
        <v>66.500000000000412</v>
      </c>
      <c r="O418" s="180">
        <f t="shared" si="41"/>
        <v>5.0375939849623137</v>
      </c>
    </row>
    <row r="419" spans="10:15" x14ac:dyDescent="0.25">
      <c r="J419" s="180">
        <f t="shared" si="37"/>
        <v>1.2446145699565101</v>
      </c>
      <c r="K419" s="180">
        <f t="shared" si="38"/>
        <v>2.8745187838889139</v>
      </c>
      <c r="L419" s="180">
        <f t="shared" si="39"/>
        <v>3.9933277038856447</v>
      </c>
      <c r="M419" s="180">
        <f t="shared" si="40"/>
        <v>6.0392733802646443</v>
      </c>
      <c r="N419" s="1">
        <f t="shared" si="42"/>
        <v>66.600000000000406</v>
      </c>
      <c r="O419" s="180">
        <f t="shared" si="41"/>
        <v>5.0150150150149226</v>
      </c>
    </row>
    <row r="420" spans="10:15" x14ac:dyDescent="0.25">
      <c r="J420" s="180">
        <f t="shared" si="37"/>
        <v>1.25086571874895</v>
      </c>
      <c r="K420" s="180">
        <f t="shared" si="38"/>
        <v>2.8841705120723837</v>
      </c>
      <c r="L420" s="180">
        <f t="shared" si="39"/>
        <v>4.004597267120964</v>
      </c>
      <c r="M420" s="180">
        <f t="shared" si="40"/>
        <v>6.0527403215039595</v>
      </c>
      <c r="N420" s="1">
        <f t="shared" si="42"/>
        <v>66.700000000000401</v>
      </c>
      <c r="O420" s="180">
        <f t="shared" si="41"/>
        <v>4.9925037481258467</v>
      </c>
    </row>
    <row r="421" spans="10:15" x14ac:dyDescent="0.25">
      <c r="J421" s="180">
        <f t="shared" si="37"/>
        <v>1.2571305024344412</v>
      </c>
      <c r="K421" s="180">
        <f t="shared" si="38"/>
        <v>2.8938302303652579</v>
      </c>
      <c r="L421" s="180">
        <f t="shared" si="39"/>
        <v>4.0158705127938497</v>
      </c>
      <c r="M421" s="180">
        <f t="shared" si="40"/>
        <v>6.0662035938190852</v>
      </c>
      <c r="N421" s="1">
        <f t="shared" si="42"/>
        <v>66.800000000000395</v>
      </c>
      <c r="O421" s="180">
        <f t="shared" si="41"/>
        <v>4.9700598802394325</v>
      </c>
    </row>
    <row r="422" spans="10:15" x14ac:dyDescent="0.25">
      <c r="J422" s="180">
        <f t="shared" si="37"/>
        <v>1.263408927342037</v>
      </c>
      <c r="K422" s="180">
        <f t="shared" si="38"/>
        <v>2.9034979266272418</v>
      </c>
      <c r="L422" s="180">
        <f t="shared" si="39"/>
        <v>4.0271474258042366</v>
      </c>
      <c r="M422" s="180">
        <f t="shared" si="40"/>
        <v>6.0796631871898414</v>
      </c>
      <c r="N422" s="1">
        <f t="shared" si="42"/>
        <v>66.900000000000389</v>
      </c>
      <c r="O422" s="180">
        <f t="shared" si="41"/>
        <v>4.9476831091179996</v>
      </c>
    </row>
    <row r="423" spans="10:15" x14ac:dyDescent="0.25">
      <c r="J423" s="180">
        <f t="shared" si="37"/>
        <v>1.2697009999507656</v>
      </c>
      <c r="K423" s="180">
        <f t="shared" si="38"/>
        <v>2.9131735888108086</v>
      </c>
      <c r="L423" s="180">
        <f t="shared" si="39"/>
        <v>4.0384279911422771</v>
      </c>
      <c r="M423" s="180">
        <f t="shared" si="40"/>
        <v>6.0931190916813573</v>
      </c>
      <c r="N423" s="1">
        <f t="shared" si="42"/>
        <v>67.000000000000384</v>
      </c>
      <c r="O423" s="180">
        <f t="shared" si="41"/>
        <v>4.9253731343282734</v>
      </c>
    </row>
    <row r="424" spans="10:15" x14ac:dyDescent="0.25">
      <c r="J424" s="180">
        <f t="shared" si="37"/>
        <v>1.2760067268891668</v>
      </c>
      <c r="K424" s="180">
        <f t="shared" si="38"/>
        <v>2.922857204960529</v>
      </c>
      <c r="L424" s="180">
        <f t="shared" si="39"/>
        <v>4.0497121938876761</v>
      </c>
      <c r="M424" s="180">
        <f t="shared" si="40"/>
        <v>6.1065712974434101</v>
      </c>
      <c r="N424" s="1">
        <f t="shared" si="42"/>
        <v>67.100000000000378</v>
      </c>
      <c r="O424" s="180">
        <f t="shared" si="41"/>
        <v>4.9031296572279341</v>
      </c>
    </row>
    <row r="425" spans="10:15" x14ac:dyDescent="0.25">
      <c r="J425" s="180">
        <f t="shared" si="37"/>
        <v>1.2823261149348346</v>
      </c>
      <c r="K425" s="180">
        <f t="shared" si="38"/>
        <v>2.9325487632124156</v>
      </c>
      <c r="L425" s="180">
        <f t="shared" si="39"/>
        <v>4.0610000192090165</v>
      </c>
      <c r="M425" s="180">
        <f t="shared" si="40"/>
        <v>6.120019794709755</v>
      </c>
      <c r="N425" s="1">
        <f t="shared" si="42"/>
        <v>67.200000000000372</v>
      </c>
      <c r="O425" s="180">
        <f t="shared" si="41"/>
        <v>4.8809523809522979</v>
      </c>
    </row>
    <row r="426" spans="10:15" x14ac:dyDescent="0.25">
      <c r="J426" s="180">
        <f t="shared" si="37"/>
        <v>1.2886591710139643</v>
      </c>
      <c r="K426" s="180">
        <f t="shared" si="38"/>
        <v>2.9422482517932513</v>
      </c>
      <c r="L426" s="180">
        <f t="shared" si="39"/>
        <v>4.0722914523631051</v>
      </c>
      <c r="M426" s="180">
        <f t="shared" si="40"/>
        <v>6.1334645737974789</v>
      </c>
      <c r="N426" s="1">
        <f t="shared" si="42"/>
        <v>67.300000000000367</v>
      </c>
      <c r="O426" s="180">
        <f t="shared" si="41"/>
        <v>4.8588410104011075</v>
      </c>
    </row>
    <row r="427" spans="10:15" x14ac:dyDescent="0.25">
      <c r="J427" s="180">
        <f t="shared" si="37"/>
        <v>1.2950059022009146</v>
      </c>
      <c r="K427" s="180">
        <f t="shared" si="38"/>
        <v>2.9519556590199532</v>
      </c>
      <c r="L427" s="180">
        <f t="shared" si="39"/>
        <v>4.0835864786943166</v>
      </c>
      <c r="M427" s="180">
        <f t="shared" si="40"/>
        <v>6.1469056251063519</v>
      </c>
      <c r="N427" s="1">
        <f t="shared" si="42"/>
        <v>67.400000000000361</v>
      </c>
      <c r="O427" s="180">
        <f t="shared" si="41"/>
        <v>4.8367952522254392</v>
      </c>
    </row>
    <row r="428" spans="10:15" x14ac:dyDescent="0.25">
      <c r="J428" s="180">
        <f t="shared" si="37"/>
        <v>1.3013663157177644</v>
      </c>
      <c r="K428" s="180">
        <f t="shared" si="38"/>
        <v>2.9616709732989146</v>
      </c>
      <c r="L428" s="180">
        <f t="shared" si="39"/>
        <v>4.0948850836339421</v>
      </c>
      <c r="M428" s="180">
        <f t="shared" si="40"/>
        <v>6.160342939118177</v>
      </c>
      <c r="N428" s="1">
        <f t="shared" si="42"/>
        <v>67.500000000000355</v>
      </c>
      <c r="O428" s="180">
        <f t="shared" si="41"/>
        <v>4.8148148148147367</v>
      </c>
    </row>
    <row r="429" spans="10:15" x14ac:dyDescent="0.25">
      <c r="J429" s="180">
        <f t="shared" si="37"/>
        <v>1.3077404189338875</v>
      </c>
      <c r="K429" s="180">
        <f t="shared" si="38"/>
        <v>2.9713941831253714</v>
      </c>
      <c r="L429" s="180">
        <f t="shared" si="39"/>
        <v>4.1061872526995513</v>
      </c>
      <c r="M429" s="180">
        <f t="shared" si="40"/>
        <v>6.1737765063961643</v>
      </c>
      <c r="N429" s="1">
        <f t="shared" si="42"/>
        <v>67.60000000000035</v>
      </c>
      <c r="O429" s="180">
        <f t="shared" si="41"/>
        <v>4.7928994082839473</v>
      </c>
    </row>
    <row r="430" spans="10:15" x14ac:dyDescent="0.25">
      <c r="J430" s="180">
        <f t="shared" si="37"/>
        <v>1.314128219365527</v>
      </c>
      <c r="K430" s="180">
        <f t="shared" si="38"/>
        <v>2.9811252770827661</v>
      </c>
      <c r="L430" s="180">
        <f t="shared" si="39"/>
        <v>4.1174929714943529</v>
      </c>
      <c r="M430" s="180">
        <f t="shared" si="40"/>
        <v>6.1872063175842875</v>
      </c>
      <c r="N430" s="1">
        <f t="shared" si="42"/>
        <v>67.700000000000344</v>
      </c>
      <c r="O430" s="180">
        <f t="shared" si="41"/>
        <v>4.7710487444607814</v>
      </c>
    </row>
    <row r="431" spans="10:15" x14ac:dyDescent="0.25">
      <c r="J431" s="180">
        <f t="shared" si="37"/>
        <v>1.3205297246753782</v>
      </c>
      <c r="K431" s="180">
        <f t="shared" si="38"/>
        <v>2.9908642438421151</v>
      </c>
      <c r="L431" s="180">
        <f t="shared" si="39"/>
        <v>4.1288022257065586</v>
      </c>
      <c r="M431" s="180">
        <f t="shared" si="40"/>
        <v>6.200632363406668</v>
      </c>
      <c r="N431" s="1">
        <f t="shared" si="42"/>
        <v>67.800000000000338</v>
      </c>
      <c r="O431" s="180">
        <f t="shared" si="41"/>
        <v>4.7492625368730828</v>
      </c>
    </row>
    <row r="432" spans="10:15" x14ac:dyDescent="0.25">
      <c r="J432" s="180">
        <f t="shared" si="37"/>
        <v>1.3269449426721773</v>
      </c>
      <c r="K432" s="180">
        <f t="shared" si="38"/>
        <v>3.0006110721613943</v>
      </c>
      <c r="L432" s="180">
        <f t="shared" si="39"/>
        <v>4.1401150011087671</v>
      </c>
      <c r="M432" s="180">
        <f t="shared" si="40"/>
        <v>6.2140546346669501</v>
      </c>
      <c r="N432" s="1">
        <f t="shared" si="42"/>
        <v>67.900000000000333</v>
      </c>
      <c r="O432" s="180">
        <f t="shared" si="41"/>
        <v>4.7275405007363052</v>
      </c>
    </row>
    <row r="433" spans="10:15" x14ac:dyDescent="0.25">
      <c r="J433" s="180">
        <f t="shared" si="37"/>
        <v>1.3333738813102998</v>
      </c>
      <c r="K433" s="180">
        <f t="shared" si="38"/>
        <v>3.0103657508849127</v>
      </c>
      <c r="L433" s="180">
        <f t="shared" si="39"/>
        <v>4.1514312835573328</v>
      </c>
      <c r="M433" s="180">
        <f t="shared" si="40"/>
        <v>6.2274731222476882</v>
      </c>
      <c r="N433" s="1">
        <f t="shared" si="42"/>
        <v>68.000000000000327</v>
      </c>
      <c r="O433" s="180">
        <f t="shared" si="41"/>
        <v>4.7058823529411065</v>
      </c>
    </row>
    <row r="434" spans="10:15" x14ac:dyDescent="0.25">
      <c r="J434" s="180">
        <f t="shared" si="37"/>
        <v>1.3398165486893607</v>
      </c>
      <c r="K434" s="180">
        <f t="shared" si="38"/>
        <v>3.0201282689427043</v>
      </c>
      <c r="L434" s="180">
        <f t="shared" si="39"/>
        <v>4.1627510589917591</v>
      </c>
      <c r="M434" s="180">
        <f t="shared" si="40"/>
        <v>6.2408878171097353</v>
      </c>
      <c r="N434" s="1">
        <f t="shared" si="42"/>
        <v>68.100000000000321</v>
      </c>
      <c r="O434" s="180">
        <f t="shared" si="41"/>
        <v>4.6842878120410472</v>
      </c>
    </row>
    <row r="435" spans="10:15" x14ac:dyDescent="0.25">
      <c r="J435" s="180">
        <f t="shared" si="37"/>
        <v>1.3462729530538236</v>
      </c>
      <c r="K435" s="180">
        <f t="shared" si="38"/>
        <v>3.0298986153499214</v>
      </c>
      <c r="L435" s="180">
        <f t="shared" si="39"/>
        <v>4.1740743134340841</v>
      </c>
      <c r="M435" s="180">
        <f t="shared" si="40"/>
        <v>6.254298710291641</v>
      </c>
      <c r="N435" s="1">
        <f t="shared" si="42"/>
        <v>68.200000000000315</v>
      </c>
      <c r="O435" s="180">
        <f t="shared" si="41"/>
        <v>4.6627565982404011</v>
      </c>
    </row>
    <row r="436" spans="10:15" x14ac:dyDescent="0.25">
      <c r="J436" s="180">
        <f t="shared" si="37"/>
        <v>1.3527431027926144</v>
      </c>
      <c r="K436" s="180">
        <f t="shared" si="38"/>
        <v>3.0396767792062316</v>
      </c>
      <c r="L436" s="180">
        <f t="shared" si="39"/>
        <v>4.1854010329882794</v>
      </c>
      <c r="M436" s="180">
        <f t="shared" si="40"/>
        <v>6.2677057929090543</v>
      </c>
      <c r="N436" s="1">
        <f t="shared" si="42"/>
        <v>68.30000000000031</v>
      </c>
      <c r="O436" s="180">
        <f t="shared" si="41"/>
        <v>4.641288433382071</v>
      </c>
    </row>
    <row r="437" spans="10:15" x14ac:dyDescent="0.25">
      <c r="J437" s="180">
        <f t="shared" si="37"/>
        <v>1.3592270064387455</v>
      </c>
      <c r="K437" s="180">
        <f t="shared" si="38"/>
        <v>3.049462749695222</v>
      </c>
      <c r="L437" s="180">
        <f t="shared" si="39"/>
        <v>4.1967312038396472</v>
      </c>
      <c r="M437" s="180">
        <f t="shared" si="40"/>
        <v>6.2811090561541247</v>
      </c>
      <c r="N437" s="1">
        <f t="shared" si="42"/>
        <v>68.400000000000304</v>
      </c>
      <c r="O437" s="180">
        <f t="shared" si="41"/>
        <v>4.6198830409356066</v>
      </c>
    </row>
    <row r="438" spans="10:15" x14ac:dyDescent="0.25">
      <c r="J438" s="180">
        <f t="shared" si="37"/>
        <v>1.3657246726689394</v>
      </c>
      <c r="K438" s="180">
        <f t="shared" si="38"/>
        <v>3.0592565160838099</v>
      </c>
      <c r="L438" s="180">
        <f t="shared" si="39"/>
        <v>4.2080648122542303</v>
      </c>
      <c r="M438" s="180">
        <f t="shared" si="40"/>
        <v>6.2945084912949252</v>
      </c>
      <c r="N438" s="1">
        <f t="shared" si="42"/>
        <v>68.500000000000298</v>
      </c>
      <c r="O438" s="180">
        <f t="shared" si="41"/>
        <v>4.5985401459853374</v>
      </c>
    </row>
    <row r="439" spans="10:15" x14ac:dyDescent="0.25">
      <c r="J439" s="180">
        <f t="shared" si="37"/>
        <v>1.3722361103032648</v>
      </c>
      <c r="K439" s="180">
        <f t="shared" si="38"/>
        <v>3.0690580677216563</v>
      </c>
      <c r="L439" s="180">
        <f t="shared" si="39"/>
        <v>4.2194018445782246</v>
      </c>
      <c r="M439" s="180">
        <f t="shared" si="40"/>
        <v>6.3079040896748566</v>
      </c>
      <c r="N439" s="1">
        <f t="shared" si="42"/>
        <v>68.600000000000293</v>
      </c>
      <c r="O439" s="180">
        <f t="shared" si="41"/>
        <v>4.5772594752185967</v>
      </c>
    </row>
    <row r="440" spans="10:15" x14ac:dyDescent="0.25">
      <c r="J440" s="180">
        <f t="shared" si="37"/>
        <v>1.3787613283047744</v>
      </c>
      <c r="K440" s="180">
        <f t="shared" si="38"/>
        <v>3.078867394040584</v>
      </c>
      <c r="L440" s="180">
        <f t="shared" si="39"/>
        <v>4.2307422872373897</v>
      </c>
      <c r="M440" s="180">
        <f t="shared" si="40"/>
        <v>6.3212958427120824</v>
      </c>
      <c r="N440" s="1">
        <f t="shared" si="42"/>
        <v>68.700000000000287</v>
      </c>
      <c r="O440" s="180">
        <f t="shared" si="41"/>
        <v>4.556040756914058</v>
      </c>
    </row>
    <row r="441" spans="10:15" x14ac:dyDescent="0.25">
      <c r="J441" s="180">
        <f t="shared" si="37"/>
        <v>1.3853003357791505</v>
      </c>
      <c r="K441" s="180">
        <f t="shared" si="38"/>
        <v>3.0886844845540016</v>
      </c>
      <c r="L441" s="180">
        <f t="shared" si="39"/>
        <v>4.2420861267364769</v>
      </c>
      <c r="M441" s="180">
        <f t="shared" si="40"/>
        <v>6.3346837418989468</v>
      </c>
      <c r="N441" s="1">
        <f t="shared" si="42"/>
        <v>68.800000000000281</v>
      </c>
      <c r="O441" s="180">
        <f t="shared" si="41"/>
        <v>4.5348837209301731</v>
      </c>
    </row>
    <row r="442" spans="10:15" x14ac:dyDescent="0.25">
      <c r="J442" s="180">
        <f t="shared" si="37"/>
        <v>1.3918531419743585</v>
      </c>
      <c r="K442" s="180">
        <f t="shared" si="38"/>
        <v>3.0985093288563408</v>
      </c>
      <c r="L442" s="180">
        <f t="shared" si="39"/>
        <v>4.2534333496586552</v>
      </c>
      <c r="M442" s="180">
        <f t="shared" si="40"/>
        <v>6.3480677788014095</v>
      </c>
      <c r="N442" s="1">
        <f t="shared" si="42"/>
        <v>68.900000000000276</v>
      </c>
      <c r="O442" s="180">
        <f t="shared" si="41"/>
        <v>4.5137880986937002</v>
      </c>
    </row>
    <row r="443" spans="10:15" x14ac:dyDescent="0.25">
      <c r="J443" s="180">
        <f t="shared" si="37"/>
        <v>1.3984197562803007</v>
      </c>
      <c r="K443" s="180">
        <f t="shared" si="38"/>
        <v>3.1083419166224759</v>
      </c>
      <c r="L443" s="180">
        <f t="shared" si="39"/>
        <v>4.264783942664935</v>
      </c>
      <c r="M443" s="180">
        <f t="shared" si="40"/>
        <v>6.3614479450584867</v>
      </c>
      <c r="N443" s="1">
        <f t="shared" si="42"/>
        <v>69.00000000000027</v>
      </c>
      <c r="O443" s="180">
        <f t="shared" si="41"/>
        <v>4.4927536231883494</v>
      </c>
    </row>
    <row r="444" spans="10:15" x14ac:dyDescent="0.25">
      <c r="J444" s="180">
        <f t="shared" si="37"/>
        <v>1.4050001882284839</v>
      </c>
      <c r="K444" s="180">
        <f t="shared" si="38"/>
        <v>3.1181822376071811</v>
      </c>
      <c r="L444" s="180">
        <f t="shared" si="39"/>
        <v>4.2761378924936215</v>
      </c>
      <c r="M444" s="180">
        <f t="shared" si="40"/>
        <v>6.3748242323816928</v>
      </c>
      <c r="N444" s="1">
        <f t="shared" si="42"/>
        <v>69.100000000000264</v>
      </c>
      <c r="O444" s="180">
        <f t="shared" si="41"/>
        <v>4.4717800289435043</v>
      </c>
    </row>
    <row r="445" spans="10:15" x14ac:dyDescent="0.25">
      <c r="J445" s="180">
        <f t="shared" si="37"/>
        <v>1.4115944474916844</v>
      </c>
      <c r="K445" s="180">
        <f t="shared" si="38"/>
        <v>3.1280302816445604</v>
      </c>
      <c r="L445" s="180">
        <f t="shared" si="39"/>
        <v>4.2874951859597372</v>
      </c>
      <c r="M445" s="180">
        <f t="shared" si="40"/>
        <v>6.3881966325544832</v>
      </c>
      <c r="N445" s="1">
        <f t="shared" si="42"/>
        <v>69.200000000000259</v>
      </c>
      <c r="O445" s="180">
        <f t="shared" si="41"/>
        <v>4.4508670520230673</v>
      </c>
    </row>
    <row r="446" spans="10:15" x14ac:dyDescent="0.25">
      <c r="J446" s="180">
        <f t="shared" si="37"/>
        <v>1.4182025438836248</v>
      </c>
      <c r="K446" s="180">
        <f t="shared" si="38"/>
        <v>3.1378860386475029</v>
      </c>
      <c r="L446" s="180">
        <f t="shared" si="39"/>
        <v>4.2988558099544809</v>
      </c>
      <c r="M446" s="180">
        <f t="shared" si="40"/>
        <v>6.4015651374317111</v>
      </c>
      <c r="N446" s="1">
        <f t="shared" si="42"/>
        <v>69.300000000000253</v>
      </c>
      <c r="O446" s="180">
        <f t="shared" si="41"/>
        <v>4.4300144300143778</v>
      </c>
    </row>
    <row r="447" spans="10:15" x14ac:dyDescent="0.25">
      <c r="J447" s="180">
        <f t="shared" si="37"/>
        <v>1.4248244873586569</v>
      </c>
      <c r="K447" s="180">
        <f t="shared" si="38"/>
        <v>3.1477494986071397</v>
      </c>
      <c r="L447" s="180">
        <f t="shared" si="39"/>
        <v>4.3102197514446745</v>
      </c>
      <c r="M447" s="180">
        <f t="shared" si="40"/>
        <v>6.414929738939084</v>
      </c>
      <c r="N447" s="1">
        <f t="shared" si="42"/>
        <v>69.400000000000247</v>
      </c>
      <c r="O447" s="180">
        <f t="shared" si="41"/>
        <v>4.4092219020172401</v>
      </c>
    </row>
    <row r="448" spans="10:15" x14ac:dyDescent="0.25">
      <c r="J448" s="180">
        <f t="shared" si="37"/>
        <v>1.4314602880114431</v>
      </c>
      <c r="K448" s="180">
        <f t="shared" si="38"/>
        <v>3.1576206515922962</v>
      </c>
      <c r="L448" s="180">
        <f t="shared" si="39"/>
        <v>4.3215869974722212</v>
      </c>
      <c r="M448" s="180">
        <f t="shared" si="40"/>
        <v>6.4282904290726215</v>
      </c>
      <c r="N448" s="1">
        <f t="shared" si="42"/>
        <v>69.500000000000242</v>
      </c>
      <c r="O448" s="180">
        <f t="shared" si="41"/>
        <v>4.3884892086330431</v>
      </c>
    </row>
    <row r="449" spans="10:15" x14ac:dyDescent="0.25">
      <c r="J449" s="180">
        <f t="shared" si="37"/>
        <v>1.438109956076653</v>
      </c>
      <c r="K449" s="180">
        <f t="shared" si="38"/>
        <v>3.1674994877489602</v>
      </c>
      <c r="L449" s="180">
        <f t="shared" si="39"/>
        <v>4.3329575351535636</v>
      </c>
      <c r="M449" s="180">
        <f t="shared" si="40"/>
        <v>6.4416471998981253</v>
      </c>
      <c r="N449" s="1">
        <f t="shared" si="42"/>
        <v>69.600000000000236</v>
      </c>
      <c r="O449" s="180">
        <f t="shared" si="41"/>
        <v>4.3678160919539746</v>
      </c>
    </row>
    <row r="450" spans="10:15" x14ac:dyDescent="0.25">
      <c r="J450" s="180">
        <f t="shared" si="37"/>
        <v>1.4447735019286598</v>
      </c>
      <c r="K450" s="180">
        <f t="shared" si="38"/>
        <v>3.1773859972997491</v>
      </c>
      <c r="L450" s="180">
        <f t="shared" si="39"/>
        <v>4.3443313516791493</v>
      </c>
      <c r="M450" s="180">
        <f t="shared" si="40"/>
        <v>6.4550000435506503</v>
      </c>
      <c r="N450" s="1">
        <f t="shared" si="42"/>
        <v>69.70000000000023</v>
      </c>
      <c r="O450" s="180">
        <f t="shared" si="41"/>
        <v>4.3472022955523197</v>
      </c>
    </row>
    <row r="451" spans="10:15" x14ac:dyDescent="0.25">
      <c r="J451" s="180">
        <f t="shared" ref="J451:J514" si="43">IF(D$5&gt;0.2*($O451),(D$5-0.2*($O451))^2/(D$5+0.8*($O451)),0)</f>
        <v>1.4514509360812415</v>
      </c>
      <c r="K451" s="180">
        <f t="shared" ref="K451:K514" si="44">IF(E$5&gt;0.2*($O451),(E$5-0.2*($O451))^2/(E$5+0.8*($O451)),0)</f>
        <v>3.1872801705433798</v>
      </c>
      <c r="L451" s="180">
        <f t="shared" ref="L451:L514" si="45">IF(F$5&gt;0.2*($O451),(F$5-0.2*($O451))^2/(F$5+0.8*($O451)),0)</f>
        <v>4.355708434312902</v>
      </c>
      <c r="M451" s="180">
        <f t="shared" ref="M451:M514" si="46">IF(G$5&gt;0.2*($O451),(G$5-0.2*($O451))^2/(G$5+0.8*($O451)),0)</f>
        <v>6.4683489522339794</v>
      </c>
      <c r="N451" s="1">
        <f t="shared" si="42"/>
        <v>69.800000000000225</v>
      </c>
      <c r="O451" s="180">
        <f t="shared" ref="O451:O514" si="47">IF(N451&gt;0,1000/N451-10,1000)</f>
        <v>4.3266475644698676</v>
      </c>
    </row>
    <row r="452" spans="10:15" x14ac:dyDescent="0.25">
      <c r="J452" s="180">
        <f t="shared" si="43"/>
        <v>1.4581422691872925</v>
      </c>
      <c r="K452" s="180">
        <f t="shared" si="44"/>
        <v>3.1971819978541496</v>
      </c>
      <c r="L452" s="180">
        <f t="shared" si="45"/>
        <v>4.3670887703916934</v>
      </c>
      <c r="M452" s="180">
        <f t="shared" si="46"/>
        <v>6.4816939182201008</v>
      </c>
      <c r="N452" s="1">
        <f t="shared" ref="N452:N515" si="48">N451+0.1</f>
        <v>69.900000000000219</v>
      </c>
      <c r="O452" s="180">
        <f t="shared" si="47"/>
        <v>4.3061516452073949</v>
      </c>
    </row>
    <row r="453" spans="10:15" x14ac:dyDescent="0.25">
      <c r="J453" s="180">
        <f t="shared" si="43"/>
        <v>1.4648475120385376</v>
      </c>
      <c r="K453" s="180">
        <f t="shared" si="44"/>
        <v>3.2070914696814183</v>
      </c>
      <c r="L453" s="180">
        <f t="shared" si="45"/>
        <v>4.3784723473248306</v>
      </c>
      <c r="M453" s="180">
        <f t="shared" si="46"/>
        <v>6.4950349338486983</v>
      </c>
      <c r="N453" s="1">
        <f t="shared" si="48"/>
        <v>70.000000000000213</v>
      </c>
      <c r="O453" s="180">
        <f t="shared" si="47"/>
        <v>4.2857142857142421</v>
      </c>
    </row>
    <row r="454" spans="10:15" x14ac:dyDescent="0.25">
      <c r="J454" s="180">
        <f t="shared" si="43"/>
        <v>1.4715666755652501</v>
      </c>
      <c r="K454" s="180">
        <f t="shared" si="44"/>
        <v>3.2170085765490901</v>
      </c>
      <c r="L454" s="180">
        <f t="shared" si="45"/>
        <v>4.3898591525935258</v>
      </c>
      <c r="M454" s="180">
        <f t="shared" si="46"/>
        <v>6.5083719915266354</v>
      </c>
      <c r="N454" s="1">
        <f t="shared" si="48"/>
        <v>70.100000000000207</v>
      </c>
      <c r="O454" s="180">
        <f t="shared" si="47"/>
        <v>4.2653352353779894</v>
      </c>
    </row>
    <row r="455" spans="10:15" x14ac:dyDescent="0.25">
      <c r="J455" s="180">
        <f t="shared" si="43"/>
        <v>1.4782997708359784</v>
      </c>
      <c r="K455" s="180">
        <f t="shared" si="44"/>
        <v>3.226933309055108</v>
      </c>
      <c r="L455" s="180">
        <f t="shared" si="45"/>
        <v>4.4012491737503945</v>
      </c>
      <c r="M455" s="180">
        <f t="shared" si="46"/>
        <v>6.5217050837274533</v>
      </c>
      <c r="N455" s="1">
        <f t="shared" si="48"/>
        <v>70.200000000000202</v>
      </c>
      <c r="O455" s="180">
        <f t="shared" si="47"/>
        <v>4.2450142450142039</v>
      </c>
    </row>
    <row r="456" spans="10:15" x14ac:dyDescent="0.25">
      <c r="J456" s="180">
        <f t="shared" si="43"/>
        <v>1.4850468090572762</v>
      </c>
      <c r="K456" s="180">
        <f t="shared" si="44"/>
        <v>3.2368656578709469</v>
      </c>
      <c r="L456" s="180">
        <f t="shared" si="45"/>
        <v>4.4126423984189449</v>
      </c>
      <c r="M456" s="180">
        <f t="shared" si="46"/>
        <v>6.5350342029908601</v>
      </c>
      <c r="N456" s="1">
        <f t="shared" si="48"/>
        <v>70.300000000000196</v>
      </c>
      <c r="O456" s="180">
        <f t="shared" si="47"/>
        <v>4.2247510668562906</v>
      </c>
    </row>
    <row r="457" spans="10:15" x14ac:dyDescent="0.25">
      <c r="J457" s="180">
        <f t="shared" si="43"/>
        <v>1.4918078015734395</v>
      </c>
      <c r="K457" s="180">
        <f t="shared" si="44"/>
        <v>3.2468056137411172</v>
      </c>
      <c r="L457" s="180">
        <f t="shared" si="45"/>
        <v>4.4240388142930742</v>
      </c>
      <c r="M457" s="180">
        <f t="shared" si="46"/>
        <v>6.5483593419222421</v>
      </c>
      <c r="N457" s="1">
        <f t="shared" si="48"/>
        <v>70.40000000000019</v>
      </c>
      <c r="O457" s="180">
        <f t="shared" si="47"/>
        <v>4.204545454545416</v>
      </c>
    </row>
    <row r="458" spans="10:15" x14ac:dyDescent="0.25">
      <c r="J458" s="180">
        <f t="shared" si="43"/>
        <v>1.4985827598662458</v>
      </c>
      <c r="K458" s="180">
        <f t="shared" si="44"/>
        <v>3.2567531674826586</v>
      </c>
      <c r="L458" s="180">
        <f t="shared" si="45"/>
        <v>4.4354384091365651</v>
      </c>
      <c r="M458" s="180">
        <f t="shared" si="46"/>
        <v>6.5616804931921697</v>
      </c>
      <c r="N458" s="1">
        <f t="shared" si="48"/>
        <v>70.500000000000185</v>
      </c>
      <c r="O458" s="180">
        <f t="shared" si="47"/>
        <v>4.184397163120531</v>
      </c>
    </row>
    <row r="459" spans="10:15" x14ac:dyDescent="0.25">
      <c r="J459" s="180">
        <f t="shared" si="43"/>
        <v>1.5053716955547021</v>
      </c>
      <c r="K459" s="180">
        <f t="shared" si="44"/>
        <v>3.2667083099846592</v>
      </c>
      <c r="L459" s="180">
        <f t="shared" si="45"/>
        <v>4.4468411707826014</v>
      </c>
      <c r="M459" s="180">
        <f t="shared" si="46"/>
        <v>6.5749976495359048</v>
      </c>
      <c r="N459" s="1">
        <f t="shared" si="48"/>
        <v>70.600000000000179</v>
      </c>
      <c r="O459" s="180">
        <f t="shared" si="47"/>
        <v>4.1643059490084635</v>
      </c>
    </row>
    <row r="460" spans="10:15" x14ac:dyDescent="0.25">
      <c r="J460" s="180">
        <f t="shared" si="43"/>
        <v>1.5121746203947977</v>
      </c>
      <c r="K460" s="180">
        <f t="shared" si="44"/>
        <v>3.2766710322077639</v>
      </c>
      <c r="L460" s="180">
        <f t="shared" si="45"/>
        <v>4.4582470871332669</v>
      </c>
      <c r="M460" s="180">
        <f t="shared" si="46"/>
        <v>6.5883108037529095</v>
      </c>
      <c r="N460" s="1">
        <f t="shared" si="48"/>
        <v>70.700000000000173</v>
      </c>
      <c r="O460" s="180">
        <f t="shared" si="47"/>
        <v>4.1442715700141104</v>
      </c>
    </row>
    <row r="461" spans="10:15" x14ac:dyDescent="0.25">
      <c r="J461" s="180">
        <f t="shared" si="43"/>
        <v>1.5189915462792591</v>
      </c>
      <c r="K461" s="180">
        <f t="shared" si="44"/>
        <v>3.2866413251836857</v>
      </c>
      <c r="L461" s="180">
        <f t="shared" si="45"/>
        <v>4.469656146159064</v>
      </c>
      <c r="M461" s="180">
        <f t="shared" si="46"/>
        <v>6.6016199487063805</v>
      </c>
      <c r="N461" s="1">
        <f t="shared" si="48"/>
        <v>70.800000000000168</v>
      </c>
      <c r="O461" s="180">
        <f t="shared" si="47"/>
        <v>4.1242937853107016</v>
      </c>
    </row>
    <row r="462" spans="10:15" x14ac:dyDescent="0.25">
      <c r="J462" s="180">
        <f t="shared" si="43"/>
        <v>1.5258224852373126</v>
      </c>
      <c r="K462" s="180">
        <f t="shared" si="44"/>
        <v>3.2966191800147318</v>
      </c>
      <c r="L462" s="180">
        <f t="shared" si="45"/>
        <v>4.4810683358984269</v>
      </c>
      <c r="M462" s="180">
        <f t="shared" si="46"/>
        <v>6.6149250773227575</v>
      </c>
      <c r="N462" s="1">
        <f t="shared" si="48"/>
        <v>70.900000000000162</v>
      </c>
      <c r="O462" s="180">
        <f t="shared" si="47"/>
        <v>4.1043723554301508</v>
      </c>
    </row>
    <row r="463" spans="10:15" x14ac:dyDescent="0.25">
      <c r="J463" s="180">
        <f t="shared" si="43"/>
        <v>1.5326674494344525</v>
      </c>
      <c r="K463" s="180">
        <f t="shared" si="44"/>
        <v>3.3066045878733266</v>
      </c>
      <c r="L463" s="180">
        <f t="shared" si="45"/>
        <v>4.492483644457252</v>
      </c>
      <c r="M463" s="180">
        <f t="shared" si="46"/>
        <v>6.628226182591261</v>
      </c>
      <c r="N463" s="1">
        <f t="shared" si="48"/>
        <v>71.000000000000156</v>
      </c>
      <c r="O463" s="180">
        <f t="shared" si="47"/>
        <v>4.0845070422534899</v>
      </c>
    </row>
    <row r="464" spans="10:15" x14ac:dyDescent="0.25">
      <c r="J464" s="180">
        <f t="shared" si="43"/>
        <v>1.5395264511722131</v>
      </c>
      <c r="K464" s="180">
        <f t="shared" si="44"/>
        <v>3.3165975400015393</v>
      </c>
      <c r="L464" s="180">
        <f t="shared" si="45"/>
        <v>4.5039020600084125</v>
      </c>
      <c r="M464" s="180">
        <f t="shared" si="46"/>
        <v>6.6415232575634136</v>
      </c>
      <c r="N464" s="1">
        <f t="shared" si="48"/>
        <v>71.100000000000151</v>
      </c>
      <c r="O464" s="180">
        <f t="shared" si="47"/>
        <v>4.0646976090013762</v>
      </c>
    </row>
    <row r="465" spans="10:15" x14ac:dyDescent="0.25">
      <c r="J465" s="180">
        <f t="shared" si="43"/>
        <v>1.5463995028879465</v>
      </c>
      <c r="K465" s="180">
        <f t="shared" si="44"/>
        <v>3.3265980277106166</v>
      </c>
      <c r="L465" s="180">
        <f t="shared" si="45"/>
        <v>4.5153235707912955</v>
      </c>
      <c r="M465" s="180">
        <f t="shared" si="46"/>
        <v>6.6548162953525853</v>
      </c>
      <c r="N465" s="1">
        <f t="shared" si="48"/>
        <v>71.200000000000145</v>
      </c>
      <c r="O465" s="180">
        <f t="shared" si="47"/>
        <v>4.0449438202246899</v>
      </c>
    </row>
    <row r="466" spans="10:15" x14ac:dyDescent="0.25">
      <c r="J466" s="180">
        <f t="shared" si="43"/>
        <v>1.5532866171546031</v>
      </c>
      <c r="K466" s="180">
        <f t="shared" si="44"/>
        <v>3.3366060423805188</v>
      </c>
      <c r="L466" s="180">
        <f t="shared" si="45"/>
        <v>4.5267481651113322</v>
      </c>
      <c r="M466" s="180">
        <f t="shared" si="46"/>
        <v>6.6681052891335248</v>
      </c>
      <c r="N466" s="1">
        <f t="shared" si="48"/>
        <v>71.300000000000139</v>
      </c>
      <c r="O466" s="180">
        <f t="shared" si="47"/>
        <v>4.0252454417952048</v>
      </c>
    </row>
    <row r="467" spans="10:15" x14ac:dyDescent="0.25">
      <c r="J467" s="180">
        <f t="shared" si="43"/>
        <v>1.5601878066805239</v>
      </c>
      <c r="K467" s="180">
        <f t="shared" si="44"/>
        <v>3.3466215754594657</v>
      </c>
      <c r="L467" s="180">
        <f t="shared" si="45"/>
        <v>4.5381758313395393</v>
      </c>
      <c r="M467" s="180">
        <f t="shared" si="46"/>
        <v>6.6813902321419087</v>
      </c>
      <c r="N467" s="1">
        <f t="shared" si="48"/>
        <v>71.400000000000134</v>
      </c>
      <c r="O467" s="180">
        <f t="shared" si="47"/>
        <v>4.0056022408963319</v>
      </c>
    </row>
    <row r="468" spans="10:15" x14ac:dyDescent="0.25">
      <c r="J468" s="180">
        <f t="shared" si="43"/>
        <v>1.567103084309226</v>
      </c>
      <c r="K468" s="180">
        <f t="shared" si="44"/>
        <v>3.3566446184634695</v>
      </c>
      <c r="L468" s="180">
        <f t="shared" si="45"/>
        <v>4.5496065579120524</v>
      </c>
      <c r="M468" s="180">
        <f t="shared" si="46"/>
        <v>6.6946711176738818</v>
      </c>
      <c r="N468" s="1">
        <f t="shared" si="48"/>
        <v>71.500000000000128</v>
      </c>
      <c r="O468" s="180">
        <f t="shared" si="47"/>
        <v>3.9860139860139618</v>
      </c>
    </row>
    <row r="469" spans="10:15" x14ac:dyDescent="0.25">
      <c r="J469" s="180">
        <f t="shared" si="43"/>
        <v>1.5740324630192062</v>
      </c>
      <c r="K469" s="180">
        <f t="shared" si="44"/>
        <v>3.3666751629758922</v>
      </c>
      <c r="L469" s="180">
        <f t="shared" si="45"/>
        <v>4.5610403333296823</v>
      </c>
      <c r="M469" s="180">
        <f t="shared" si="46"/>
        <v>6.7079479390856154</v>
      </c>
      <c r="N469" s="1">
        <f t="shared" si="48"/>
        <v>71.600000000000122</v>
      </c>
      <c r="O469" s="180">
        <f t="shared" si="47"/>
        <v>3.9664804469273509</v>
      </c>
    </row>
    <row r="470" spans="10:15" x14ac:dyDescent="0.25">
      <c r="J470" s="180">
        <f t="shared" si="43"/>
        <v>1.5809759559237402</v>
      </c>
      <c r="K470" s="180">
        <f t="shared" si="44"/>
        <v>3.3767132006469978</v>
      </c>
      <c r="L470" s="180">
        <f t="shared" si="45"/>
        <v>4.572477146157456</v>
      </c>
      <c r="M470" s="180">
        <f t="shared" si="46"/>
        <v>6.7212206897928519</v>
      </c>
      <c r="N470" s="1">
        <f t="shared" si="48"/>
        <v>71.700000000000117</v>
      </c>
      <c r="O470" s="180">
        <f t="shared" si="47"/>
        <v>3.9470013947001164</v>
      </c>
    </row>
    <row r="471" spans="10:15" x14ac:dyDescent="0.25">
      <c r="J471" s="180">
        <f t="shared" si="43"/>
        <v>1.587933576270689</v>
      </c>
      <c r="K471" s="180">
        <f t="shared" si="44"/>
        <v>3.386758723193501</v>
      </c>
      <c r="L471" s="180">
        <f t="shared" si="45"/>
        <v>4.583916985024171</v>
      </c>
      <c r="M471" s="180">
        <f t="shared" si="46"/>
        <v>6.7344893632704759</v>
      </c>
      <c r="N471" s="1">
        <f t="shared" si="48"/>
        <v>71.800000000000111</v>
      </c>
      <c r="O471" s="180">
        <f t="shared" si="47"/>
        <v>3.9275766016712872</v>
      </c>
    </row>
    <row r="472" spans="10:15" x14ac:dyDescent="0.25">
      <c r="J472" s="180">
        <f t="shared" si="43"/>
        <v>1.5949053374423137</v>
      </c>
      <c r="K472" s="180">
        <f t="shared" si="44"/>
        <v>3.3968117223981289</v>
      </c>
      <c r="L472" s="180">
        <f t="shared" si="45"/>
        <v>4.5953598386219499</v>
      </c>
      <c r="M472" s="180">
        <f t="shared" si="46"/>
        <v>6.7477539530520652</v>
      </c>
      <c r="N472" s="1">
        <f t="shared" si="48"/>
        <v>71.900000000000105</v>
      </c>
      <c r="O472" s="180">
        <f t="shared" si="47"/>
        <v>3.9082058414464331</v>
      </c>
    </row>
    <row r="473" spans="10:15" x14ac:dyDescent="0.25">
      <c r="J473" s="180">
        <f t="shared" si="43"/>
        <v>1.6018912529550895</v>
      </c>
      <c r="K473" s="180">
        <f t="shared" si="44"/>
        <v>3.4068721901091941</v>
      </c>
      <c r="L473" s="180">
        <f t="shared" si="45"/>
        <v>4.6068056957058081</v>
      </c>
      <c r="M473" s="180">
        <f t="shared" si="46"/>
        <v>6.7610144527294631</v>
      </c>
      <c r="N473" s="1">
        <f t="shared" si="48"/>
        <v>72.000000000000099</v>
      </c>
      <c r="O473" s="180">
        <f t="shared" si="47"/>
        <v>3.8888888888888697</v>
      </c>
    </row>
    <row r="474" spans="10:15" x14ac:dyDescent="0.25">
      <c r="J474" s="180">
        <f t="shared" si="43"/>
        <v>1.6088913364595301</v>
      </c>
      <c r="K474" s="180">
        <f t="shared" si="44"/>
        <v>3.4169401182401469</v>
      </c>
      <c r="L474" s="180">
        <f t="shared" si="45"/>
        <v>4.6182545450932118</v>
      </c>
      <c r="M474" s="180">
        <f t="shared" si="46"/>
        <v>6.7742708559523424</v>
      </c>
      <c r="N474" s="1">
        <f t="shared" si="48"/>
        <v>72.100000000000094</v>
      </c>
      <c r="O474" s="180">
        <f t="shared" si="47"/>
        <v>3.8696255201109384</v>
      </c>
    </row>
    <row r="475" spans="10:15" x14ac:dyDescent="0.25">
      <c r="J475" s="180">
        <f t="shared" si="43"/>
        <v>1.6159056017400091</v>
      </c>
      <c r="K475" s="180">
        <f t="shared" si="44"/>
        <v>3.4270154987691495</v>
      </c>
      <c r="L475" s="180">
        <f t="shared" si="45"/>
        <v>4.6297063756636438</v>
      </c>
      <c r="M475" s="180">
        <f t="shared" si="46"/>
        <v>6.7875231564277856</v>
      </c>
      <c r="N475" s="1">
        <f t="shared" si="48"/>
        <v>72.200000000000088</v>
      </c>
      <c r="O475" s="180">
        <f t="shared" si="47"/>
        <v>3.8504155124653572</v>
      </c>
    </row>
    <row r="476" spans="10:15" x14ac:dyDescent="0.25">
      <c r="J476" s="180">
        <f t="shared" si="43"/>
        <v>1.6229340627145969</v>
      </c>
      <c r="K476" s="180">
        <f t="shared" si="44"/>
        <v>3.4370983237386614</v>
      </c>
      <c r="L476" s="180">
        <f t="shared" si="45"/>
        <v>4.641161176358179</v>
      </c>
      <c r="M476" s="180">
        <f t="shared" si="46"/>
        <v>6.8007713479198548</v>
      </c>
      <c r="N476" s="1">
        <f t="shared" si="48"/>
        <v>72.300000000000082</v>
      </c>
      <c r="O476" s="180">
        <f t="shared" si="47"/>
        <v>3.8312586445366374</v>
      </c>
    </row>
    <row r="477" spans="10:15" x14ac:dyDescent="0.25">
      <c r="J477" s="180">
        <f t="shared" si="43"/>
        <v>1.6299767334348934</v>
      </c>
      <c r="K477" s="180">
        <f t="shared" si="44"/>
        <v>3.4471885852550037</v>
      </c>
      <c r="L477" s="180">
        <f t="shared" si="45"/>
        <v>4.6526189361790591</v>
      </c>
      <c r="M477" s="180">
        <f t="shared" si="46"/>
        <v>6.8140154242491766</v>
      </c>
      <c r="N477" s="1">
        <f t="shared" si="48"/>
        <v>72.400000000000077</v>
      </c>
      <c r="O477" s="180">
        <f t="shared" si="47"/>
        <v>3.8121546961325823</v>
      </c>
    </row>
    <row r="478" spans="10:15" x14ac:dyDescent="0.25">
      <c r="J478" s="180">
        <f t="shared" si="43"/>
        <v>1.6370336280858668</v>
      </c>
      <c r="K478" s="180">
        <f t="shared" si="44"/>
        <v>3.4572862754879408</v>
      </c>
      <c r="L478" s="180">
        <f t="shared" si="45"/>
        <v>4.6640796441892656</v>
      </c>
      <c r="M478" s="180">
        <f t="shared" si="46"/>
        <v>6.8272553792925219</v>
      </c>
      <c r="N478" s="1">
        <f t="shared" si="48"/>
        <v>72.500000000000071</v>
      </c>
      <c r="O478" s="180">
        <f t="shared" si="47"/>
        <v>3.7931034482758488</v>
      </c>
    </row>
    <row r="479" spans="10:15" x14ac:dyDescent="0.25">
      <c r="J479" s="180">
        <f t="shared" si="43"/>
        <v>1.644104760985702</v>
      </c>
      <c r="K479" s="180">
        <f t="shared" si="44"/>
        <v>3.4673913866702764</v>
      </c>
      <c r="L479" s="180">
        <f t="shared" si="45"/>
        <v>4.6755432895121087</v>
      </c>
      <c r="M479" s="180">
        <f t="shared" si="46"/>
        <v>6.8404912069823922</v>
      </c>
      <c r="N479" s="1">
        <f t="shared" si="48"/>
        <v>72.600000000000065</v>
      </c>
      <c r="O479" s="180">
        <f t="shared" si="47"/>
        <v>3.7741046831955796</v>
      </c>
    </row>
    <row r="480" spans="10:15" x14ac:dyDescent="0.25">
      <c r="J480" s="180">
        <f t="shared" si="43"/>
        <v>1.6511901465856473</v>
      </c>
      <c r="K480" s="180">
        <f t="shared" si="44"/>
        <v>3.4775039110974291</v>
      </c>
      <c r="L480" s="180">
        <f t="shared" si="45"/>
        <v>4.6870098613308064</v>
      </c>
      <c r="M480" s="180">
        <f t="shared" si="46"/>
        <v>6.8537229013066163</v>
      </c>
      <c r="N480" s="1">
        <f t="shared" si="48"/>
        <v>72.70000000000006</v>
      </c>
      <c r="O480" s="180">
        <f t="shared" si="47"/>
        <v>3.7551581843191091</v>
      </c>
    </row>
    <row r="481" spans="10:15" x14ac:dyDescent="0.25">
      <c r="J481" s="180">
        <f t="shared" si="43"/>
        <v>1.6582897994698704</v>
      </c>
      <c r="K481" s="180">
        <f t="shared" si="44"/>
        <v>3.4876238411270304</v>
      </c>
      <c r="L481" s="180">
        <f t="shared" si="45"/>
        <v>4.6984793488880738</v>
      </c>
      <c r="M481" s="180">
        <f t="shared" si="46"/>
        <v>6.8669504563079435</v>
      </c>
      <c r="N481" s="1">
        <f t="shared" si="48"/>
        <v>72.800000000000054</v>
      </c>
      <c r="O481" s="180">
        <f t="shared" si="47"/>
        <v>3.7362637362637265</v>
      </c>
    </row>
    <row r="482" spans="10:15" x14ac:dyDescent="0.25">
      <c r="J482" s="180">
        <f t="shared" si="43"/>
        <v>1.6654037343553163</v>
      </c>
      <c r="K482" s="180">
        <f t="shared" si="44"/>
        <v>3.4977511691785206</v>
      </c>
      <c r="L482" s="180">
        <f t="shared" si="45"/>
        <v>4.709951741485721</v>
      </c>
      <c r="M482" s="180">
        <f t="shared" si="46"/>
        <v>6.8801738660836325</v>
      </c>
      <c r="N482" s="1">
        <f t="shared" si="48"/>
        <v>72.900000000000048</v>
      </c>
      <c r="O482" s="180">
        <f t="shared" si="47"/>
        <v>3.7174211248285225</v>
      </c>
    </row>
    <row r="483" spans="10:15" x14ac:dyDescent="0.25">
      <c r="J483" s="180">
        <f t="shared" si="43"/>
        <v>1.6725319660915685</v>
      </c>
      <c r="K483" s="180">
        <f t="shared" si="44"/>
        <v>3.5078858877327366</v>
      </c>
      <c r="L483" s="180">
        <f t="shared" si="45"/>
        <v>4.7214270284842383</v>
      </c>
      <c r="M483" s="180">
        <f t="shared" si="46"/>
        <v>6.8933931247850584</v>
      </c>
      <c r="N483" s="1">
        <f t="shared" si="48"/>
        <v>73.000000000000043</v>
      </c>
      <c r="O483" s="180">
        <f t="shared" si="47"/>
        <v>3.6986301369862939</v>
      </c>
    </row>
    <row r="484" spans="10:15" x14ac:dyDescent="0.25">
      <c r="J484" s="180">
        <f t="shared" si="43"/>
        <v>1.6796745096607213</v>
      </c>
      <c r="K484" s="180">
        <f t="shared" si="44"/>
        <v>3.5180279893315314</v>
      </c>
      <c r="L484" s="180">
        <f t="shared" si="45"/>
        <v>4.7329051993024054</v>
      </c>
      <c r="M484" s="180">
        <f t="shared" si="46"/>
        <v>6.9066082266173199</v>
      </c>
      <c r="N484" s="1">
        <f t="shared" si="48"/>
        <v>73.100000000000037</v>
      </c>
      <c r="O484" s="180">
        <f t="shared" si="47"/>
        <v>3.6798905608755064</v>
      </c>
    </row>
    <row r="485" spans="10:15" x14ac:dyDescent="0.25">
      <c r="J485" s="180">
        <f t="shared" si="43"/>
        <v>1.6868313801772479</v>
      </c>
      <c r="K485" s="180">
        <f t="shared" si="44"/>
        <v>3.5281774665773633</v>
      </c>
      <c r="L485" s="180">
        <f t="shared" si="45"/>
        <v>4.7443862434168853</v>
      </c>
      <c r="M485" s="180">
        <f t="shared" si="46"/>
        <v>6.919819165838839</v>
      </c>
      <c r="N485" s="1">
        <f t="shared" si="48"/>
        <v>73.200000000000031</v>
      </c>
      <c r="O485" s="180">
        <f t="shared" si="47"/>
        <v>3.6612021857923445</v>
      </c>
    </row>
    <row r="486" spans="10:15" x14ac:dyDescent="0.25">
      <c r="J486" s="180">
        <f t="shared" si="43"/>
        <v>1.694002592887879</v>
      </c>
      <c r="K486" s="180">
        <f t="shared" si="44"/>
        <v>3.5383343121329101</v>
      </c>
      <c r="L486" s="180">
        <f t="shared" si="45"/>
        <v>4.7558701503618339</v>
      </c>
      <c r="M486" s="180">
        <f t="shared" si="46"/>
        <v>6.9330259367609788</v>
      </c>
      <c r="N486" s="1">
        <f t="shared" si="48"/>
        <v>73.300000000000026</v>
      </c>
      <c r="O486" s="180">
        <f t="shared" si="47"/>
        <v>3.6425648021828056</v>
      </c>
    </row>
    <row r="487" spans="10:15" x14ac:dyDescent="0.25">
      <c r="J487" s="180">
        <f t="shared" si="43"/>
        <v>1.7011881631714822</v>
      </c>
      <c r="K487" s="180">
        <f t="shared" si="44"/>
        <v>3.5484985187206788</v>
      </c>
      <c r="L487" s="180">
        <f t="shared" si="45"/>
        <v>4.7673569097285053</v>
      </c>
      <c r="M487" s="180">
        <f t="shared" si="46"/>
        <v>6.946228533747651</v>
      </c>
      <c r="N487" s="1">
        <f t="shared" si="48"/>
        <v>73.40000000000002</v>
      </c>
      <c r="O487" s="180">
        <f t="shared" si="47"/>
        <v>3.6239782016348734</v>
      </c>
    </row>
    <row r="488" spans="10:15" x14ac:dyDescent="0.25">
      <c r="J488" s="180">
        <f t="shared" si="43"/>
        <v>1.7083881065389486</v>
      </c>
      <c r="K488" s="180">
        <f t="shared" si="44"/>
        <v>3.5586700791226256</v>
      </c>
      <c r="L488" s="180">
        <f t="shared" si="45"/>
        <v>4.7788465111648666</v>
      </c>
      <c r="M488" s="180">
        <f t="shared" si="46"/>
        <v>6.959426951214934</v>
      </c>
      <c r="N488" s="1">
        <f t="shared" si="48"/>
        <v>73.500000000000014</v>
      </c>
      <c r="O488" s="180">
        <f t="shared" si="47"/>
        <v>3.6054421768707456</v>
      </c>
    </row>
    <row r="489" spans="10:15" x14ac:dyDescent="0.25">
      <c r="J489" s="180">
        <f t="shared" si="43"/>
        <v>1.7156024386330826</v>
      </c>
      <c r="K489" s="180">
        <f t="shared" si="44"/>
        <v>3.5688489861797645</v>
      </c>
      <c r="L489" s="180">
        <f t="shared" si="45"/>
        <v>4.7903389443752094</v>
      </c>
      <c r="M489" s="180">
        <f t="shared" si="46"/>
        <v>6.972621183630701</v>
      </c>
      <c r="N489" s="1">
        <f t="shared" si="48"/>
        <v>73.600000000000009</v>
      </c>
      <c r="O489" s="180">
        <f t="shared" si="47"/>
        <v>3.586956521739129</v>
      </c>
    </row>
    <row r="490" spans="10:15" x14ac:dyDescent="0.25">
      <c r="J490" s="180">
        <f t="shared" si="43"/>
        <v>1.7228311752284962</v>
      </c>
      <c r="K490" s="180">
        <f t="shared" si="44"/>
        <v>3.5790352327917967</v>
      </c>
      <c r="L490" s="180">
        <f t="shared" si="45"/>
        <v>4.8018341991197717</v>
      </c>
      <c r="M490" s="180">
        <f t="shared" si="46"/>
        <v>6.9858112255142339</v>
      </c>
      <c r="N490" s="1">
        <f t="shared" si="48"/>
        <v>73.7</v>
      </c>
      <c r="O490" s="180">
        <f t="shared" si="47"/>
        <v>3.568521031207597</v>
      </c>
    </row>
    <row r="491" spans="10:15" x14ac:dyDescent="0.25">
      <c r="J491" s="180">
        <f t="shared" si="43"/>
        <v>1.7300743322315046</v>
      </c>
      <c r="K491" s="180">
        <f t="shared" si="44"/>
        <v>3.5892288119167279</v>
      </c>
      <c r="L491" s="180">
        <f t="shared" si="45"/>
        <v>4.8133322652143544</v>
      </c>
      <c r="M491" s="180">
        <f t="shared" si="46"/>
        <v>6.9989970714358503</v>
      </c>
      <c r="N491" s="1">
        <f t="shared" si="48"/>
        <v>73.8</v>
      </c>
      <c r="O491" s="180">
        <f t="shared" si="47"/>
        <v>3.5501355013550135</v>
      </c>
    </row>
    <row r="492" spans="10:15" x14ac:dyDescent="0.25">
      <c r="J492" s="180">
        <f t="shared" si="43"/>
        <v>1.7373319256800339</v>
      </c>
      <c r="K492" s="180">
        <f t="shared" si="44"/>
        <v>3.5994297165704996</v>
      </c>
      <c r="L492" s="180">
        <f t="shared" si="45"/>
        <v>4.8248331325299452</v>
      </c>
      <c r="M492" s="180">
        <f t="shared" si="46"/>
        <v>7.0121787160165363</v>
      </c>
      <c r="N492" s="1">
        <f t="shared" si="48"/>
        <v>73.899999999999991</v>
      </c>
      <c r="O492" s="180">
        <f t="shared" si="47"/>
        <v>3.5317997293640069</v>
      </c>
    </row>
    <row r="493" spans="10:15" x14ac:dyDescent="0.25">
      <c r="J493" s="180">
        <f t="shared" si="43"/>
        <v>1.7446039717435238</v>
      </c>
      <c r="K493" s="180">
        <f t="shared" si="44"/>
        <v>3.6096379398266176</v>
      </c>
      <c r="L493" s="180">
        <f t="shared" si="45"/>
        <v>4.8363367909923536</v>
      </c>
      <c r="M493" s="180">
        <f t="shared" si="46"/>
        <v>7.0253561539275813</v>
      </c>
      <c r="N493" s="1">
        <f t="shared" si="48"/>
        <v>73.999999999999986</v>
      </c>
      <c r="O493" s="180">
        <f t="shared" si="47"/>
        <v>3.5135135135135158</v>
      </c>
    </row>
    <row r="494" spans="10:15" x14ac:dyDescent="0.25">
      <c r="J494" s="180">
        <f t="shared" si="43"/>
        <v>1.7518904867228404</v>
      </c>
      <c r="K494" s="180">
        <f t="shared" si="44"/>
        <v>3.6198534748157862</v>
      </c>
      <c r="L494" s="180">
        <f t="shared" si="45"/>
        <v>4.8478432305818329</v>
      </c>
      <c r="M494" s="180">
        <f t="shared" si="46"/>
        <v>7.0385293798902078</v>
      </c>
      <c r="N494" s="1">
        <f t="shared" si="48"/>
        <v>74.09999999999998</v>
      </c>
      <c r="O494" s="180">
        <f t="shared" si="47"/>
        <v>3.495276653171393</v>
      </c>
    </row>
    <row r="495" spans="10:15" x14ac:dyDescent="0.25">
      <c r="J495" s="180">
        <f t="shared" si="43"/>
        <v>1.7591914870501923</v>
      </c>
      <c r="K495" s="180">
        <f t="shared" si="44"/>
        <v>3.6300763147255424</v>
      </c>
      <c r="L495" s="180">
        <f t="shared" si="45"/>
        <v>4.8593524413327112</v>
      </c>
      <c r="M495" s="180">
        <f t="shared" si="46"/>
        <v>7.0516983886752094</v>
      </c>
      <c r="N495" s="1">
        <f t="shared" si="48"/>
        <v>74.199999999999974</v>
      </c>
      <c r="O495" s="180">
        <f t="shared" si="47"/>
        <v>3.4770889487870669</v>
      </c>
    </row>
    <row r="496" spans="10:15" x14ac:dyDescent="0.25">
      <c r="J496" s="180">
        <f t="shared" si="43"/>
        <v>1.7665069892890488</v>
      </c>
      <c r="K496" s="180">
        <f t="shared" si="44"/>
        <v>3.6403064527998961</v>
      </c>
      <c r="L496" s="180">
        <f t="shared" si="45"/>
        <v>4.8708644133330408</v>
      </c>
      <c r="M496" s="180">
        <f t="shared" si="46"/>
        <v>7.0648631751026043</v>
      </c>
      <c r="N496" s="1">
        <f t="shared" si="48"/>
        <v>74.299999999999969</v>
      </c>
      <c r="O496" s="180">
        <f t="shared" si="47"/>
        <v>3.4589502018842584</v>
      </c>
    </row>
    <row r="497" spans="10:15" x14ac:dyDescent="0.25">
      <c r="J497" s="180">
        <f t="shared" si="43"/>
        <v>1.7738370101340657</v>
      </c>
      <c r="K497" s="180">
        <f t="shared" si="44"/>
        <v>3.650543882338972</v>
      </c>
      <c r="L497" s="180">
        <f t="shared" si="45"/>
        <v>4.8823791367242197</v>
      </c>
      <c r="M497" s="180">
        <f t="shared" si="46"/>
        <v>7.078023734041258</v>
      </c>
      <c r="N497" s="1">
        <f t="shared" si="48"/>
        <v>74.399999999999963</v>
      </c>
      <c r="O497" s="180">
        <f t="shared" si="47"/>
        <v>3.4408602150537693</v>
      </c>
    </row>
    <row r="498" spans="10:15" x14ac:dyDescent="0.25">
      <c r="J498" s="180">
        <f t="shared" si="43"/>
        <v>1.7811815664110098</v>
      </c>
      <c r="K498" s="180">
        <f t="shared" si="44"/>
        <v>3.6607885966986551</v>
      </c>
      <c r="L498" s="180">
        <f t="shared" si="45"/>
        <v>4.8938966017006482</v>
      </c>
      <c r="M498" s="180">
        <f t="shared" si="46"/>
        <v>7.0911800604085524</v>
      </c>
      <c r="N498" s="1">
        <f t="shared" si="48"/>
        <v>74.499999999999957</v>
      </c>
      <c r="O498" s="180">
        <f t="shared" si="47"/>
        <v>3.422818791946316</v>
      </c>
    </row>
    <row r="499" spans="10:15" x14ac:dyDescent="0.25">
      <c r="J499" s="180">
        <f t="shared" si="43"/>
        <v>1.7885406750766955</v>
      </c>
      <c r="K499" s="180">
        <f t="shared" si="44"/>
        <v>3.6710405892902385</v>
      </c>
      <c r="L499" s="180">
        <f t="shared" si="45"/>
        <v>4.9054167985093651</v>
      </c>
      <c r="M499" s="180">
        <f t="shared" si="46"/>
        <v>7.1043321491700224</v>
      </c>
      <c r="N499" s="1">
        <f t="shared" si="48"/>
        <v>74.599999999999952</v>
      </c>
      <c r="O499" s="180">
        <f t="shared" si="47"/>
        <v>3.4048257372654245</v>
      </c>
    </row>
    <row r="500" spans="10:15" x14ac:dyDescent="0.25">
      <c r="J500" s="180">
        <f t="shared" si="43"/>
        <v>1.795914353218919</v>
      </c>
      <c r="K500" s="180">
        <f t="shared" si="44"/>
        <v>3.6812998535800721</v>
      </c>
      <c r="L500" s="180">
        <f t="shared" si="45"/>
        <v>4.9169397174496989</v>
      </c>
      <c r="M500" s="180">
        <f t="shared" si="46"/>
        <v>7.117479995339016</v>
      </c>
      <c r="N500" s="1">
        <f t="shared" si="48"/>
        <v>74.699999999999946</v>
      </c>
      <c r="O500" s="180">
        <f t="shared" si="47"/>
        <v>3.386880856760385</v>
      </c>
    </row>
    <row r="501" spans="10:15" x14ac:dyDescent="0.25">
      <c r="J501" s="180">
        <f t="shared" si="43"/>
        <v>1.8033026180563978</v>
      </c>
      <c r="K501" s="180">
        <f t="shared" si="44"/>
        <v>3.6915663830892207</v>
      </c>
      <c r="L501" s="180">
        <f t="shared" si="45"/>
        <v>4.9284653488729182</v>
      </c>
      <c r="M501" s="180">
        <f t="shared" si="46"/>
        <v>7.1306235939763418</v>
      </c>
      <c r="N501" s="1">
        <f t="shared" si="48"/>
        <v>74.79999999999994</v>
      </c>
      <c r="O501" s="180">
        <f t="shared" si="47"/>
        <v>3.3689839572192621</v>
      </c>
    </row>
    <row r="502" spans="10:15" x14ac:dyDescent="0.25">
      <c r="J502" s="180">
        <f t="shared" si="43"/>
        <v>1.8107054869387165</v>
      </c>
      <c r="K502" s="180">
        <f t="shared" si="44"/>
        <v>3.7018401713931124</v>
      </c>
      <c r="L502" s="180">
        <f t="shared" si="45"/>
        <v>4.9399936831818811</v>
      </c>
      <c r="M502" s="180">
        <f t="shared" si="46"/>
        <v>7.1437629401899381</v>
      </c>
      <c r="N502" s="1">
        <f t="shared" si="48"/>
        <v>74.899999999999935</v>
      </c>
      <c r="O502" s="180">
        <f t="shared" si="47"/>
        <v>3.3511348464619601</v>
      </c>
    </row>
    <row r="503" spans="10:15" x14ac:dyDescent="0.25">
      <c r="J503" s="180">
        <f t="shared" si="43"/>
        <v>1.818122977346273</v>
      </c>
      <c r="K503" s="180">
        <f t="shared" si="44"/>
        <v>3.7121212121212044</v>
      </c>
      <c r="L503" s="180">
        <f t="shared" si="45"/>
        <v>4.9515247108306957</v>
      </c>
      <c r="M503" s="180">
        <f t="shared" si="46"/>
        <v>7.1568980291345241</v>
      </c>
      <c r="N503" s="1">
        <f t="shared" si="48"/>
        <v>74.999999999999929</v>
      </c>
      <c r="O503" s="180">
        <f t="shared" si="47"/>
        <v>3.3333333333333464</v>
      </c>
    </row>
    <row r="504" spans="10:15" x14ac:dyDescent="0.25">
      <c r="J504" s="180">
        <f t="shared" si="43"/>
        <v>1.8255551068902367</v>
      </c>
      <c r="K504" s="180">
        <f t="shared" si="44"/>
        <v>3.7224094989566474</v>
      </c>
      <c r="L504" s="180">
        <f t="shared" si="45"/>
        <v>4.9630584223243828</v>
      </c>
      <c r="M504" s="180">
        <f t="shared" si="46"/>
        <v>7.1700288560112746</v>
      </c>
      <c r="N504" s="1">
        <f t="shared" si="48"/>
        <v>75.099999999999923</v>
      </c>
      <c r="O504" s="180">
        <f t="shared" si="47"/>
        <v>3.3155792276964178</v>
      </c>
    </row>
    <row r="505" spans="10:15" x14ac:dyDescent="0.25">
      <c r="J505" s="180">
        <f t="shared" si="43"/>
        <v>1.8330018933124963</v>
      </c>
      <c r="K505" s="180">
        <f t="shared" si="44"/>
        <v>3.7327050256359358</v>
      </c>
      <c r="L505" s="180">
        <f t="shared" si="45"/>
        <v>4.9745948082185212</v>
      </c>
      <c r="M505" s="180">
        <f t="shared" si="46"/>
        <v>7.1831554160674758</v>
      </c>
      <c r="N505" s="1">
        <f t="shared" si="48"/>
        <v>75.199999999999918</v>
      </c>
      <c r="O505" s="180">
        <f t="shared" si="47"/>
        <v>3.2978723404255472</v>
      </c>
    </row>
    <row r="506" spans="10:15" x14ac:dyDescent="0.25">
      <c r="J506" s="180">
        <f t="shared" si="43"/>
        <v>1.8404633544856308</v>
      </c>
      <c r="K506" s="180">
        <f t="shared" si="44"/>
        <v>3.7430077859485973</v>
      </c>
      <c r="L506" s="180">
        <f t="shared" si="45"/>
        <v>4.9861338591189339</v>
      </c>
      <c r="M506" s="180">
        <f t="shared" si="46"/>
        <v>7.196277704596203</v>
      </c>
      <c r="N506" s="1">
        <f t="shared" si="48"/>
        <v>75.299999999999912</v>
      </c>
      <c r="O506" s="180">
        <f t="shared" si="47"/>
        <v>3.2802124833997492</v>
      </c>
    </row>
    <row r="507" spans="10:15" x14ac:dyDescent="0.25">
      <c r="J507" s="180">
        <f t="shared" si="43"/>
        <v>1.8479395084128634</v>
      </c>
      <c r="K507" s="180">
        <f t="shared" si="44"/>
        <v>3.7533177737368377</v>
      </c>
      <c r="L507" s="180">
        <f t="shared" si="45"/>
        <v>4.9976755656813365</v>
      </c>
      <c r="M507" s="180">
        <f t="shared" si="46"/>
        <v>7.2093957169359886</v>
      </c>
      <c r="N507" s="1">
        <f t="shared" si="48"/>
        <v>75.399999999999906</v>
      </c>
      <c r="O507" s="180">
        <f t="shared" si="47"/>
        <v>3.2625994694960383</v>
      </c>
    </row>
    <row r="508" spans="10:15" x14ac:dyDescent="0.25">
      <c r="J508" s="180">
        <f t="shared" si="43"/>
        <v>1.8554303732280399</v>
      </c>
      <c r="K508" s="180">
        <f t="shared" si="44"/>
        <v>3.7636349828952365</v>
      </c>
      <c r="L508" s="180">
        <f t="shared" si="45"/>
        <v>5.0092199186110191</v>
      </c>
      <c r="M508" s="180">
        <f t="shared" si="46"/>
        <v>7.2225094484704968</v>
      </c>
      <c r="N508" s="1">
        <f t="shared" si="48"/>
        <v>75.499999999999901</v>
      </c>
      <c r="O508" s="180">
        <f t="shared" si="47"/>
        <v>3.2450331125827994</v>
      </c>
    </row>
    <row r="509" spans="10:15" x14ac:dyDescent="0.25">
      <c r="J509" s="180">
        <f t="shared" si="43"/>
        <v>1.8629359671955943</v>
      </c>
      <c r="K509" s="180">
        <f t="shared" si="44"/>
        <v>3.7739594073704072</v>
      </c>
      <c r="L509" s="180">
        <f t="shared" si="45"/>
        <v>5.0207669086625106</v>
      </c>
      <c r="M509" s="180">
        <f t="shared" si="46"/>
        <v>7.235618894628205</v>
      </c>
      <c r="N509" s="1">
        <f t="shared" si="48"/>
        <v>75.599999999999895</v>
      </c>
      <c r="O509" s="180">
        <f t="shared" si="47"/>
        <v>3.2275132275132457</v>
      </c>
    </row>
    <row r="510" spans="10:15" x14ac:dyDescent="0.25">
      <c r="J510" s="180">
        <f t="shared" si="43"/>
        <v>1.8704563087105266</v>
      </c>
      <c r="K510" s="180">
        <f t="shared" si="44"/>
        <v>3.7842910411606785</v>
      </c>
      <c r="L510" s="180">
        <f t="shared" si="45"/>
        <v>5.0323165266392564</v>
      </c>
      <c r="M510" s="180">
        <f t="shared" si="46"/>
        <v>7.2487240508820792</v>
      </c>
      <c r="N510" s="1">
        <f t="shared" si="48"/>
        <v>75.699999999999889</v>
      </c>
      <c r="O510" s="180">
        <f t="shared" si="47"/>
        <v>3.21003963011891</v>
      </c>
    </row>
    <row r="511" spans="10:15" x14ac:dyDescent="0.25">
      <c r="J511" s="180">
        <f t="shared" si="43"/>
        <v>1.8779914162983871</v>
      </c>
      <c r="K511" s="180">
        <f t="shared" si="44"/>
        <v>3.7946298783157779</v>
      </c>
      <c r="L511" s="180">
        <f t="shared" si="45"/>
        <v>5.0438687633932968</v>
      </c>
      <c r="M511" s="180">
        <f t="shared" si="46"/>
        <v>7.2618249127492591</v>
      </c>
      <c r="N511" s="1">
        <f t="shared" si="48"/>
        <v>75.799999999999883</v>
      </c>
      <c r="O511" s="180">
        <f t="shared" si="47"/>
        <v>3.1926121372031862</v>
      </c>
    </row>
    <row r="512" spans="10:15" x14ac:dyDescent="0.25">
      <c r="J512" s="180">
        <f t="shared" si="43"/>
        <v>1.8855413086152548</v>
      </c>
      <c r="K512" s="180">
        <f t="shared" si="44"/>
        <v>3.8049759129365128</v>
      </c>
      <c r="L512" s="180">
        <f t="shared" si="45"/>
        <v>5.0554236098249463</v>
      </c>
      <c r="M512" s="180">
        <f t="shared" si="46"/>
        <v>7.2749214757907401</v>
      </c>
      <c r="N512" s="1">
        <f t="shared" si="48"/>
        <v>75.899999999999878</v>
      </c>
      <c r="O512" s="180">
        <f t="shared" si="47"/>
        <v>3.1752305665349354</v>
      </c>
    </row>
    <row r="513" spans="10:15" x14ac:dyDescent="0.25">
      <c r="J513" s="180">
        <f t="shared" si="43"/>
        <v>1.8931060044477293</v>
      </c>
      <c r="K513" s="180">
        <f t="shared" si="44"/>
        <v>3.8153291391744526</v>
      </c>
      <c r="L513" s="180">
        <f t="shared" si="45"/>
        <v>5.066981056882474</v>
      </c>
      <c r="M513" s="180">
        <f t="shared" si="46"/>
        <v>7.2880137356110675</v>
      </c>
      <c r="N513" s="1">
        <f t="shared" si="48"/>
        <v>75.999999999999872</v>
      </c>
      <c r="O513" s="180">
        <f t="shared" si="47"/>
        <v>3.1578947368421275</v>
      </c>
    </row>
    <row r="514" spans="10:15" x14ac:dyDescent="0.25">
      <c r="J514" s="180">
        <f t="shared" si="43"/>
        <v>1.9006855227129238</v>
      </c>
      <c r="K514" s="180">
        <f t="shared" si="44"/>
        <v>3.8256895512316271</v>
      </c>
      <c r="L514" s="180">
        <f t="shared" si="45"/>
        <v>5.0785410955617927</v>
      </c>
      <c r="M514" s="180">
        <f t="shared" si="46"/>
        <v>7.3011016878580195</v>
      </c>
      <c r="N514" s="1">
        <f t="shared" si="48"/>
        <v>76.099999999999866</v>
      </c>
      <c r="O514" s="180">
        <f t="shared" si="47"/>
        <v>3.1406044678055416</v>
      </c>
    </row>
    <row r="515" spans="10:15" x14ac:dyDescent="0.25">
      <c r="J515" s="180">
        <f t="shared" ref="J515:J578" si="49">IF(D$5&gt;0.2*($O515),(D$5-0.2*($O515))^2/(D$5+0.8*($O515)),0)</f>
        <v>1.9082798824584566</v>
      </c>
      <c r="K515" s="180">
        <f t="shared" ref="K515:K578" si="50">IF(E$5&gt;0.2*($O515),(E$5-0.2*($O515))^2/(E$5+0.8*($O515)),0)</f>
        <v>3.8360571433602022</v>
      </c>
      <c r="L515" s="180">
        <f t="shared" ref="L515:L578" si="51">IF(F$5&gt;0.2*($O515),(F$5-0.2*($O515))^2/(F$5+0.8*($O515)),0)</f>
        <v>5.0901037169061398</v>
      </c>
      <c r="M515" s="180">
        <f t="shared" ref="M515:M578" si="52">IF(G$5&gt;0.2*($O515),(G$5-0.2*($O515))^2/(G$5+0.8*($O515)),0)</f>
        <v>7.3141853282223019</v>
      </c>
      <c r="N515" s="1">
        <f t="shared" si="48"/>
        <v>76.199999999999861</v>
      </c>
      <c r="O515" s="180">
        <f t="shared" ref="O515:O578" si="53">IF(N515&gt;0,1000/N515-10,1000)</f>
        <v>3.1233595800525169</v>
      </c>
    </row>
    <row r="516" spans="10:15" x14ac:dyDescent="0.25">
      <c r="J516" s="180">
        <f t="shared" si="49"/>
        <v>1.9158891028624538</v>
      </c>
      <c r="K516" s="180">
        <f t="shared" si="50"/>
        <v>3.8464319098621815</v>
      </c>
      <c r="L516" s="180">
        <f t="shared" si="51"/>
        <v>5.101668912005775</v>
      </c>
      <c r="M516" s="180">
        <f t="shared" si="52"/>
        <v>7.3272646524372478</v>
      </c>
      <c r="N516" s="1">
        <f t="shared" ref="N516:N579" si="54">N515+0.1</f>
        <v>76.299999999999855</v>
      </c>
      <c r="O516" s="180">
        <f t="shared" si="53"/>
        <v>3.1061598951507463</v>
      </c>
    </row>
    <row r="517" spans="10:15" x14ac:dyDescent="0.25">
      <c r="J517" s="180">
        <f t="shared" si="49"/>
        <v>1.9235132032335545</v>
      </c>
      <c r="K517" s="180">
        <f t="shared" si="50"/>
        <v>3.8568138450891056</v>
      </c>
      <c r="L517" s="180">
        <f t="shared" si="51"/>
        <v>5.1132366719976652</v>
      </c>
      <c r="M517" s="180">
        <f t="shared" si="52"/>
        <v>7.3403396562785082</v>
      </c>
      <c r="N517" s="1">
        <f t="shared" si="54"/>
        <v>76.399999999999849</v>
      </c>
      <c r="O517" s="180">
        <f t="shared" si="53"/>
        <v>3.0890052356021194</v>
      </c>
    </row>
    <row r="518" spans="10:15" x14ac:dyDescent="0.25">
      <c r="J518" s="180">
        <f t="shared" si="49"/>
        <v>1.9311522030109132</v>
      </c>
      <c r="K518" s="180">
        <f t="shared" si="50"/>
        <v>3.867202943441741</v>
      </c>
      <c r="L518" s="180">
        <f t="shared" si="51"/>
        <v>5.1248069880651865</v>
      </c>
      <c r="M518" s="180">
        <f t="shared" si="52"/>
        <v>7.353410335563753</v>
      </c>
      <c r="N518" s="1">
        <f t="shared" si="54"/>
        <v>76.499999999999844</v>
      </c>
      <c r="O518" s="180">
        <f t="shared" si="53"/>
        <v>3.0718954248366277</v>
      </c>
    </row>
    <row r="519" spans="10:15" x14ac:dyDescent="0.25">
      <c r="J519" s="180">
        <f t="shared" si="49"/>
        <v>1.9388061217642154</v>
      </c>
      <c r="K519" s="180">
        <f t="shared" si="50"/>
        <v>3.8775991993697847</v>
      </c>
      <c r="L519" s="180">
        <f t="shared" si="51"/>
        <v>5.1363798514378134</v>
      </c>
      <c r="M519" s="180">
        <f t="shared" si="52"/>
        <v>7.3664766861523807</v>
      </c>
      <c r="N519" s="1">
        <f t="shared" si="54"/>
        <v>76.599999999999838</v>
      </c>
      <c r="O519" s="180">
        <f t="shared" si="53"/>
        <v>3.0548302872062933</v>
      </c>
    </row>
    <row r="520" spans="10:15" x14ac:dyDescent="0.25">
      <c r="J520" s="180">
        <f t="shared" si="49"/>
        <v>1.9464749791936899</v>
      </c>
      <c r="K520" s="180">
        <f t="shared" si="50"/>
        <v>3.8880026073715648</v>
      </c>
      <c r="L520" s="180">
        <f t="shared" si="51"/>
        <v>5.1479552533908226</v>
      </c>
      <c r="M520" s="180">
        <f t="shared" si="52"/>
        <v>7.3795387039452116</v>
      </c>
      <c r="N520" s="1">
        <f t="shared" si="54"/>
        <v>76.699999999999832</v>
      </c>
      <c r="O520" s="180">
        <f t="shared" si="53"/>
        <v>3.0378096479791683</v>
      </c>
    </row>
    <row r="521" spans="10:15" x14ac:dyDescent="0.25">
      <c r="J521" s="180">
        <f t="shared" si="49"/>
        <v>1.9541587951301298</v>
      </c>
      <c r="K521" s="180">
        <f t="shared" si="50"/>
        <v>3.8984131619937523</v>
      </c>
      <c r="L521" s="180">
        <f t="shared" si="51"/>
        <v>5.1595331852449986</v>
      </c>
      <c r="M521" s="180">
        <f t="shared" si="52"/>
        <v>7.3925963848842065</v>
      </c>
      <c r="N521" s="1">
        <f t="shared" si="54"/>
        <v>76.799999999999827</v>
      </c>
      <c r="O521" s="180">
        <f t="shared" si="53"/>
        <v>3.0208333333333623</v>
      </c>
    </row>
    <row r="522" spans="10:15" x14ac:dyDescent="0.25">
      <c r="J522" s="180">
        <f t="shared" si="49"/>
        <v>1.9618575895349115</v>
      </c>
      <c r="K522" s="180">
        <f t="shared" si="50"/>
        <v>3.9088308578310555</v>
      </c>
      <c r="L522" s="180">
        <f t="shared" si="51"/>
        <v>5.1711136383663323</v>
      </c>
      <c r="M522" s="180">
        <f t="shared" si="52"/>
        <v>7.4056497249521662</v>
      </c>
      <c r="N522" s="1">
        <f t="shared" si="54"/>
        <v>76.899999999999821</v>
      </c>
      <c r="O522" s="180">
        <f t="shared" si="53"/>
        <v>3.0039011703511349</v>
      </c>
    </row>
    <row r="523" spans="10:15" x14ac:dyDescent="0.25">
      <c r="J523" s="180">
        <f t="shared" si="49"/>
        <v>1.9695713825000241</v>
      </c>
      <c r="K523" s="180">
        <f t="shared" si="50"/>
        <v>3.9192556895259409</v>
      </c>
      <c r="L523" s="180">
        <f t="shared" si="51"/>
        <v>5.1826966041657228</v>
      </c>
      <c r="M523" s="180">
        <f t="shared" si="52"/>
        <v>7.4186987201724444</v>
      </c>
      <c r="N523" s="1">
        <f t="shared" si="54"/>
        <v>76.999999999999815</v>
      </c>
      <c r="O523" s="180">
        <f t="shared" si="53"/>
        <v>2.9870129870130189</v>
      </c>
    </row>
    <row r="524" spans="10:15" x14ac:dyDescent="0.25">
      <c r="J524" s="180">
        <f t="shared" si="49"/>
        <v>1.9773001942480986</v>
      </c>
      <c r="K524" s="180">
        <f t="shared" si="50"/>
        <v>3.9296876517683419</v>
      </c>
      <c r="L524" s="180">
        <f t="shared" si="51"/>
        <v>5.1942820740987017</v>
      </c>
      <c r="M524" s="180">
        <f t="shared" si="52"/>
        <v>7.4317433666086723</v>
      </c>
      <c r="N524" s="1">
        <f t="shared" si="54"/>
        <v>77.09999999999981</v>
      </c>
      <c r="O524" s="180">
        <f t="shared" si="53"/>
        <v>2.9701686121919906</v>
      </c>
    </row>
    <row r="525" spans="10:15" x14ac:dyDescent="0.25">
      <c r="J525" s="180">
        <f t="shared" si="49"/>
        <v>1.9850440451324394</v>
      </c>
      <c r="K525" s="180">
        <f t="shared" si="50"/>
        <v>3.9401267392953705</v>
      </c>
      <c r="L525" s="180">
        <f t="shared" si="51"/>
        <v>5.205870039665129</v>
      </c>
      <c r="M525" s="180">
        <f t="shared" si="52"/>
        <v>7.4447836603644602</v>
      </c>
      <c r="N525" s="1">
        <f t="shared" si="54"/>
        <v>77.199999999999804</v>
      </c>
      <c r="O525" s="180">
        <f t="shared" si="53"/>
        <v>2.953367875647702</v>
      </c>
    </row>
    <row r="526" spans="10:15" x14ac:dyDescent="0.25">
      <c r="J526" s="180">
        <f t="shared" si="49"/>
        <v>1.9928029556370639</v>
      </c>
      <c r="K526" s="180">
        <f t="shared" si="50"/>
        <v>3.9505729468910364</v>
      </c>
      <c r="L526" s="180">
        <f t="shared" si="51"/>
        <v>5.2174604924089119</v>
      </c>
      <c r="M526" s="180">
        <f t="shared" si="52"/>
        <v>7.457819597583125</v>
      </c>
      <c r="N526" s="1">
        <f t="shared" si="54"/>
        <v>77.299999999999798</v>
      </c>
      <c r="O526" s="180">
        <f t="shared" si="53"/>
        <v>2.9366106080207324</v>
      </c>
    </row>
    <row r="527" spans="10:15" x14ac:dyDescent="0.25">
      <c r="J527" s="180">
        <f t="shared" si="49"/>
        <v>2.0005769463767438</v>
      </c>
      <c r="K527" s="180">
        <f t="shared" si="50"/>
        <v>3.9610262693859637</v>
      </c>
      <c r="L527" s="180">
        <f t="shared" si="51"/>
        <v>5.2290534239177244</v>
      </c>
      <c r="M527" s="180">
        <f t="shared" si="52"/>
        <v>7.4708511744474029</v>
      </c>
      <c r="N527" s="1">
        <f t="shared" si="54"/>
        <v>77.399999999999793</v>
      </c>
      <c r="O527" s="180">
        <f t="shared" si="53"/>
        <v>2.9198966408269076</v>
      </c>
    </row>
    <row r="528" spans="10:15" x14ac:dyDescent="0.25">
      <c r="J528" s="180">
        <f t="shared" si="49"/>
        <v>2.0083660380970452</v>
      </c>
      <c r="K528" s="180">
        <f t="shared" si="50"/>
        <v>3.9714867016571107</v>
      </c>
      <c r="L528" s="180">
        <f t="shared" si="51"/>
        <v>5.2406488258227153</v>
      </c>
      <c r="M528" s="180">
        <f t="shared" si="52"/>
        <v>7.4838783871791863</v>
      </c>
      <c r="N528" s="1">
        <f t="shared" si="54"/>
        <v>77.499999999999787</v>
      </c>
      <c r="O528" s="180">
        <f t="shared" si="53"/>
        <v>2.9032258064516476</v>
      </c>
    </row>
    <row r="529" spans="10:15" x14ac:dyDescent="0.25">
      <c r="J529" s="180">
        <f t="shared" si="49"/>
        <v>2.0161702516743838</v>
      </c>
      <c r="K529" s="180">
        <f t="shared" si="50"/>
        <v>3.9819542386274986</v>
      </c>
      <c r="L529" s="180">
        <f t="shared" si="51"/>
        <v>5.2522466897982349</v>
      </c>
      <c r="M529" s="180">
        <f t="shared" si="52"/>
        <v>7.4969012320392308</v>
      </c>
      <c r="N529" s="1">
        <f t="shared" si="54"/>
        <v>77.599999999999781</v>
      </c>
      <c r="O529" s="180">
        <f t="shared" si="53"/>
        <v>2.8865979381443658</v>
      </c>
    </row>
    <row r="530" spans="10:15" x14ac:dyDescent="0.25">
      <c r="J530" s="180">
        <f t="shared" si="49"/>
        <v>2.0239896081160715</v>
      </c>
      <c r="K530" s="180">
        <f t="shared" si="50"/>
        <v>3.9924288752659276</v>
      </c>
      <c r="L530" s="180">
        <f t="shared" si="51"/>
        <v>5.2638470075615595</v>
      </c>
      <c r="M530" s="180">
        <f t="shared" si="52"/>
        <v>7.5099197053268973</v>
      </c>
      <c r="N530" s="1">
        <f t="shared" si="54"/>
        <v>77.699999999999775</v>
      </c>
      <c r="O530" s="180">
        <f t="shared" si="53"/>
        <v>2.8700128700129071</v>
      </c>
    </row>
    <row r="531" spans="10:15" x14ac:dyDescent="0.25">
      <c r="J531" s="180">
        <f t="shared" si="49"/>
        <v>2.0318241285603751</v>
      </c>
      <c r="K531" s="180">
        <f t="shared" si="50"/>
        <v>4.0029106065867159</v>
      </c>
      <c r="L531" s="180">
        <f t="shared" si="51"/>
        <v>5.2754497708726094</v>
      </c>
      <c r="M531" s="180">
        <f t="shared" si="52"/>
        <v>7.5229338033798729</v>
      </c>
      <c r="N531" s="1">
        <f t="shared" si="54"/>
        <v>77.79999999999977</v>
      </c>
      <c r="O531" s="180">
        <f t="shared" si="53"/>
        <v>2.8534704370180322</v>
      </c>
    </row>
    <row r="532" spans="10:15" x14ac:dyDescent="0.25">
      <c r="J532" s="180">
        <f t="shared" si="49"/>
        <v>2.0396738342765728</v>
      </c>
      <c r="K532" s="180">
        <f t="shared" si="50"/>
        <v>4.0133994276494178</v>
      </c>
      <c r="L532" s="180">
        <f t="shared" si="51"/>
        <v>5.287054971533677</v>
      </c>
      <c r="M532" s="180">
        <f t="shared" si="52"/>
        <v>7.5359435225739002</v>
      </c>
      <c r="N532" s="1">
        <f t="shared" si="54"/>
        <v>77.899999999999764</v>
      </c>
      <c r="O532" s="180">
        <f t="shared" si="53"/>
        <v>2.8369704749679467</v>
      </c>
    </row>
    <row r="533" spans="10:15" x14ac:dyDescent="0.25">
      <c r="J533" s="180">
        <f t="shared" si="49"/>
        <v>2.0475387466650186</v>
      </c>
      <c r="K533" s="180">
        <f t="shared" si="50"/>
        <v>4.023895333558559</v>
      </c>
      <c r="L533" s="180">
        <f t="shared" si="51"/>
        <v>5.2986626013891573</v>
      </c>
      <c r="M533" s="180">
        <f t="shared" si="52"/>
        <v>7.5489488593225262</v>
      </c>
      <c r="N533" s="1">
        <f t="shared" si="54"/>
        <v>77.999999999999758</v>
      </c>
      <c r="O533" s="180">
        <f t="shared" si="53"/>
        <v>2.8205128205128602</v>
      </c>
    </row>
    <row r="534" spans="10:15" x14ac:dyDescent="0.25">
      <c r="J534" s="180">
        <f t="shared" si="49"/>
        <v>2.055418887257209</v>
      </c>
      <c r="K534" s="180">
        <f t="shared" si="50"/>
        <v>4.0343983194633735</v>
      </c>
      <c r="L534" s="180">
        <f t="shared" si="51"/>
        <v>5.310272652325275</v>
      </c>
      <c r="M534" s="180">
        <f t="shared" si="52"/>
        <v>7.5619498100768174</v>
      </c>
      <c r="N534" s="1">
        <f t="shared" si="54"/>
        <v>78.099999999999753</v>
      </c>
      <c r="O534" s="180">
        <f t="shared" si="53"/>
        <v>2.8040973111396053</v>
      </c>
    </row>
    <row r="535" spans="10:15" x14ac:dyDescent="0.25">
      <c r="J535" s="180">
        <f t="shared" si="49"/>
        <v>2.0633142777158531</v>
      </c>
      <c r="K535" s="180">
        <f t="shared" si="50"/>
        <v>4.0449083805575379</v>
      </c>
      <c r="L535" s="180">
        <f t="shared" si="51"/>
        <v>5.3218851162698195</v>
      </c>
      <c r="M535" s="180">
        <f t="shared" si="52"/>
        <v>7.5749463713251055</v>
      </c>
      <c r="N535" s="1">
        <f t="shared" si="54"/>
        <v>78.199999999999747</v>
      </c>
      <c r="O535" s="180">
        <f t="shared" si="53"/>
        <v>2.7877237851662819</v>
      </c>
    </row>
    <row r="536" spans="10:15" x14ac:dyDescent="0.25">
      <c r="J536" s="180">
        <f t="shared" si="49"/>
        <v>2.0712249398349445</v>
      </c>
      <c r="K536" s="180">
        <f t="shared" si="50"/>
        <v>4.055425512078906</v>
      </c>
      <c r="L536" s="180">
        <f t="shared" si="51"/>
        <v>5.3334999851918816</v>
      </c>
      <c r="M536" s="180">
        <f t="shared" si="52"/>
        <v>7.5879385395927352</v>
      </c>
      <c r="N536" s="1">
        <f t="shared" si="54"/>
        <v>78.299999999999741</v>
      </c>
      <c r="O536" s="180">
        <f t="shared" si="53"/>
        <v>2.771392081736952</v>
      </c>
    </row>
    <row r="537" spans="10:15" x14ac:dyDescent="0.25">
      <c r="J537" s="180">
        <f t="shared" si="49"/>
        <v>2.079150895539839</v>
      </c>
      <c r="K537" s="180">
        <f t="shared" si="50"/>
        <v>4.065949709309252</v>
      </c>
      <c r="L537" s="180">
        <f t="shared" si="51"/>
        <v>5.3451172511015805</v>
      </c>
      <c r="M537" s="180">
        <f t="shared" si="52"/>
        <v>7.6009263114417944</v>
      </c>
      <c r="N537" s="1">
        <f t="shared" si="54"/>
        <v>78.399999999999736</v>
      </c>
      <c r="O537" s="180">
        <f t="shared" si="53"/>
        <v>2.7551020408163698</v>
      </c>
    </row>
    <row r="538" spans="10:15" x14ac:dyDescent="0.25">
      <c r="J538" s="180">
        <f t="shared" si="49"/>
        <v>2.0870921668873388</v>
      </c>
      <c r="K538" s="180">
        <f t="shared" si="50"/>
        <v>4.0764809675740112</v>
      </c>
      <c r="L538" s="180">
        <f t="shared" si="51"/>
        <v>5.3567369060498198</v>
      </c>
      <c r="M538" s="180">
        <f t="shared" si="52"/>
        <v>7.6139096834708635</v>
      </c>
      <c r="N538" s="1">
        <f t="shared" si="54"/>
        <v>78.49999999999973</v>
      </c>
      <c r="O538" s="180">
        <f t="shared" si="53"/>
        <v>2.7388535031847567</v>
      </c>
    </row>
    <row r="539" spans="10:15" x14ac:dyDescent="0.25">
      <c r="J539" s="180">
        <f t="shared" si="49"/>
        <v>2.0950487760657701</v>
      </c>
      <c r="K539" s="180">
        <f t="shared" si="50"/>
        <v>4.0870192822420215</v>
      </c>
      <c r="L539" s="180">
        <f t="shared" si="51"/>
        <v>5.3683589421280047</v>
      </c>
      <c r="M539" s="180">
        <f t="shared" si="52"/>
        <v>7.6268886523147588</v>
      </c>
      <c r="N539" s="1">
        <f t="shared" si="54"/>
        <v>78.599999999999724</v>
      </c>
      <c r="O539" s="180">
        <f t="shared" si="53"/>
        <v>2.722646310432614</v>
      </c>
    </row>
    <row r="540" spans="10:15" x14ac:dyDescent="0.25">
      <c r="J540" s="180">
        <f t="shared" si="49"/>
        <v>2.1030207453950776</v>
      </c>
      <c r="K540" s="180">
        <f t="shared" si="50"/>
        <v>4.0975646487252746</v>
      </c>
      <c r="L540" s="180">
        <f t="shared" si="51"/>
        <v>5.3799833514678079</v>
      </c>
      <c r="M540" s="180">
        <f t="shared" si="52"/>
        <v>7.6398632146442802</v>
      </c>
      <c r="N540" s="1">
        <f t="shared" si="54"/>
        <v>78.699999999999719</v>
      </c>
      <c r="O540" s="180">
        <f t="shared" si="53"/>
        <v>2.7064803049555728</v>
      </c>
    </row>
    <row r="541" spans="10:15" x14ac:dyDescent="0.25">
      <c r="J541" s="180">
        <f t="shared" si="49"/>
        <v>2.1110080973269105</v>
      </c>
      <c r="K541" s="180">
        <f t="shared" si="50"/>
        <v>4.1081170624786587</v>
      </c>
      <c r="L541" s="180">
        <f t="shared" si="51"/>
        <v>5.3916101262409022</v>
      </c>
      <c r="M541" s="180">
        <f t="shared" si="52"/>
        <v>7.6528333671659672</v>
      </c>
      <c r="N541" s="1">
        <f t="shared" si="54"/>
        <v>78.799999999999713</v>
      </c>
      <c r="O541" s="180">
        <f t="shared" si="53"/>
        <v>2.6903553299492842</v>
      </c>
    </row>
    <row r="542" spans="10:15" x14ac:dyDescent="0.25">
      <c r="J542" s="180">
        <f t="shared" si="49"/>
        <v>2.1190108544447215</v>
      </c>
      <c r="K542" s="180">
        <f t="shared" si="50"/>
        <v>4.1186765189997079</v>
      </c>
      <c r="L542" s="180">
        <f t="shared" si="51"/>
        <v>5.4032392586587035</v>
      </c>
      <c r="M542" s="180">
        <f t="shared" si="52"/>
        <v>7.6657991066218392</v>
      </c>
      <c r="N542" s="1">
        <f t="shared" si="54"/>
        <v>78.899999999999707</v>
      </c>
      <c r="O542" s="180">
        <f t="shared" si="53"/>
        <v>2.674271229404356</v>
      </c>
    </row>
    <row r="543" spans="10:15" x14ac:dyDescent="0.25">
      <c r="J543" s="180">
        <f t="shared" si="49"/>
        <v>2.1270290394638631</v>
      </c>
      <c r="K543" s="180">
        <f t="shared" si="50"/>
        <v>4.1292430138283622</v>
      </c>
      <c r="L543" s="180">
        <f t="shared" si="51"/>
        <v>5.4148707409721286</v>
      </c>
      <c r="M543" s="180">
        <f t="shared" si="52"/>
        <v>7.678760429789155</v>
      </c>
      <c r="N543" s="1">
        <f t="shared" si="54"/>
        <v>78.999999999999702</v>
      </c>
      <c r="O543" s="180">
        <f t="shared" si="53"/>
        <v>2.6582278481013137</v>
      </c>
    </row>
    <row r="544" spans="10:15" x14ac:dyDescent="0.25">
      <c r="J544" s="180">
        <f t="shared" si="49"/>
        <v>2.1350626752316897</v>
      </c>
      <c r="K544" s="180">
        <f t="shared" si="50"/>
        <v>4.1398165425467104</v>
      </c>
      <c r="L544" s="180">
        <f t="shared" si="51"/>
        <v>5.4265045654713413</v>
      </c>
      <c r="M544" s="180">
        <f t="shared" si="52"/>
        <v>7.6917173334801712</v>
      </c>
      <c r="N544" s="1">
        <f t="shared" si="54"/>
        <v>79.099999999999696</v>
      </c>
      <c r="O544" s="180">
        <f t="shared" si="53"/>
        <v>2.6422250316056104</v>
      </c>
    </row>
    <row r="545" spans="10:15" x14ac:dyDescent="0.25">
      <c r="J545" s="180">
        <f t="shared" si="49"/>
        <v>2.1431117847276622</v>
      </c>
      <c r="K545" s="180">
        <f t="shared" si="50"/>
        <v>4.1503971007787479</v>
      </c>
      <c r="L545" s="180">
        <f t="shared" si="51"/>
        <v>5.4381407244855025</v>
      </c>
      <c r="M545" s="180">
        <f t="shared" si="52"/>
        <v>7.7046698145418944</v>
      </c>
      <c r="N545" s="1">
        <f t="shared" si="54"/>
        <v>79.19999999999969</v>
      </c>
      <c r="O545" s="180">
        <f t="shared" si="53"/>
        <v>2.626262626262676</v>
      </c>
    </row>
    <row r="546" spans="10:15" x14ac:dyDescent="0.25">
      <c r="J546" s="180">
        <f t="shared" si="49"/>
        <v>2.1511763910634603</v>
      </c>
      <c r="K546" s="180">
        <f t="shared" si="50"/>
        <v>4.1609846841901401</v>
      </c>
      <c r="L546" s="180">
        <f t="shared" si="51"/>
        <v>5.4497792103825269</v>
      </c>
      <c r="M546" s="180">
        <f t="shared" si="52"/>
        <v>7.7176178698558395</v>
      </c>
      <c r="N546" s="1">
        <f t="shared" si="54"/>
        <v>79.299999999999685</v>
      </c>
      <c r="O546" s="180">
        <f t="shared" si="53"/>
        <v>2.6103404791929883</v>
      </c>
    </row>
    <row r="547" spans="10:15" x14ac:dyDescent="0.25">
      <c r="J547" s="180">
        <f t="shared" si="49"/>
        <v>2.159256517483088</v>
      </c>
      <c r="K547" s="180">
        <f t="shared" si="50"/>
        <v>4.1715792884879752</v>
      </c>
      <c r="L547" s="180">
        <f t="shared" si="51"/>
        <v>5.4614200155688408</v>
      </c>
      <c r="M547" s="180">
        <f t="shared" si="52"/>
        <v>7.7305614963377964</v>
      </c>
      <c r="N547" s="1">
        <f t="shared" si="54"/>
        <v>79.399999999999679</v>
      </c>
      <c r="O547" s="180">
        <f t="shared" si="53"/>
        <v>2.5944584382872051</v>
      </c>
    </row>
    <row r="548" spans="10:15" x14ac:dyDescent="0.25">
      <c r="J548" s="180">
        <f t="shared" si="49"/>
        <v>2.1673521873629986</v>
      </c>
      <c r="K548" s="180">
        <f t="shared" si="50"/>
        <v>4.1821809094205316</v>
      </c>
      <c r="L548" s="180">
        <f t="shared" si="51"/>
        <v>5.4730631324891368</v>
      </c>
      <c r="M548" s="180">
        <f t="shared" si="52"/>
        <v>7.743500690937589</v>
      </c>
      <c r="N548" s="1">
        <f t="shared" si="54"/>
        <v>79.499999999999673</v>
      </c>
      <c r="O548" s="180">
        <f t="shared" si="53"/>
        <v>2.5786163522013101</v>
      </c>
    </row>
    <row r="549" spans="10:15" x14ac:dyDescent="0.25">
      <c r="J549" s="180">
        <f t="shared" si="49"/>
        <v>2.1754634242122068</v>
      </c>
      <c r="K549" s="180">
        <f t="shared" si="50"/>
        <v>4.1927895427770299</v>
      </c>
      <c r="L549" s="180">
        <f t="shared" si="51"/>
        <v>5.4847085536261302</v>
      </c>
      <c r="M549" s="180">
        <f t="shared" si="52"/>
        <v>7.756435450638838</v>
      </c>
      <c r="N549" s="1">
        <f t="shared" si="54"/>
        <v>79.599999999999667</v>
      </c>
      <c r="O549" s="180">
        <f t="shared" si="53"/>
        <v>2.562814070351811</v>
      </c>
    </row>
    <row r="550" spans="10:15" x14ac:dyDescent="0.25">
      <c r="J550" s="180">
        <f t="shared" si="49"/>
        <v>2.1835902516724119</v>
      </c>
      <c r="K550" s="180">
        <f t="shared" si="50"/>
        <v>4.2034051843874085</v>
      </c>
      <c r="L550" s="180">
        <f t="shared" si="51"/>
        <v>5.4963562715003285</v>
      </c>
      <c r="M550" s="180">
        <f t="shared" si="52"/>
        <v>7.7693657724587295</v>
      </c>
      <c r="N550" s="1">
        <f t="shared" si="54"/>
        <v>79.699999999999662</v>
      </c>
      <c r="O550" s="180">
        <f t="shared" si="53"/>
        <v>2.5470514429109699</v>
      </c>
    </row>
    <row r="551" spans="10:15" x14ac:dyDescent="0.25">
      <c r="J551" s="180">
        <f t="shared" si="49"/>
        <v>2.19173269351813</v>
      </c>
      <c r="K551" s="180">
        <f t="shared" si="50"/>
        <v>4.2140278301220855</v>
      </c>
      <c r="L551" s="180">
        <f t="shared" si="51"/>
        <v>5.5080062786697921</v>
      </c>
      <c r="M551" s="180">
        <f t="shared" si="52"/>
        <v>7.7822916534477891</v>
      </c>
      <c r="N551" s="1">
        <f t="shared" si="54"/>
        <v>79.799999999999656</v>
      </c>
      <c r="O551" s="180">
        <f t="shared" si="53"/>
        <v>2.5313283208020589</v>
      </c>
    </row>
    <row r="552" spans="10:15" x14ac:dyDescent="0.25">
      <c r="J552" s="180">
        <f t="shared" si="49"/>
        <v>2.1998907736568172</v>
      </c>
      <c r="K552" s="180">
        <f t="shared" si="50"/>
        <v>4.2246574758917301</v>
      </c>
      <c r="L552" s="180">
        <f t="shared" si="51"/>
        <v>5.5196585677298939</v>
      </c>
      <c r="M552" s="180">
        <f t="shared" si="52"/>
        <v>7.7952130906896331</v>
      </c>
      <c r="N552" s="1">
        <f t="shared" si="54"/>
        <v>79.89999999999965</v>
      </c>
      <c r="O552" s="180">
        <f t="shared" si="53"/>
        <v>2.5156445556946725</v>
      </c>
    </row>
    <row r="553" spans="10:15" x14ac:dyDescent="0.25">
      <c r="J553" s="180">
        <f t="shared" si="49"/>
        <v>2.2080645161290038</v>
      </c>
      <c r="K553" s="180">
        <f t="shared" si="50"/>
        <v>4.2352941176470216</v>
      </c>
      <c r="L553" s="180">
        <f t="shared" si="51"/>
        <v>5.531313131313091</v>
      </c>
      <c r="M553" s="180">
        <f t="shared" si="52"/>
        <v>7.808130081300769</v>
      </c>
      <c r="N553" s="1">
        <f t="shared" si="54"/>
        <v>79.999999999999645</v>
      </c>
      <c r="O553" s="180">
        <f t="shared" si="53"/>
        <v>2.5000000000000551</v>
      </c>
    </row>
    <row r="554" spans="10:15" x14ac:dyDescent="0.25">
      <c r="J554" s="180">
        <f t="shared" si="49"/>
        <v>2.2162539451084333</v>
      </c>
      <c r="K554" s="180">
        <f t="shared" si="50"/>
        <v>4.2459377513784373</v>
      </c>
      <c r="L554" s="180">
        <f t="shared" si="51"/>
        <v>5.5429699620886925</v>
      </c>
      <c r="M554" s="180">
        <f t="shared" si="52"/>
        <v>7.8210426224303369</v>
      </c>
      <c r="N554" s="1">
        <f t="shared" si="54"/>
        <v>80.099999999999639</v>
      </c>
      <c r="O554" s="180">
        <f t="shared" si="53"/>
        <v>2.4843945068664741</v>
      </c>
    </row>
    <row r="555" spans="10:15" x14ac:dyDescent="0.25">
      <c r="J555" s="180">
        <f t="shared" si="49"/>
        <v>2.2244590849022039</v>
      </c>
      <c r="K555" s="180">
        <f t="shared" si="50"/>
        <v>4.2565883731160143</v>
      </c>
      <c r="L555" s="180">
        <f t="shared" si="51"/>
        <v>5.5546290527626301</v>
      </c>
      <c r="M555" s="180">
        <f t="shared" si="52"/>
        <v>7.8339507112599165</v>
      </c>
      <c r="N555" s="1">
        <f t="shared" si="54"/>
        <v>80.199999999999633</v>
      </c>
      <c r="O555" s="180">
        <f t="shared" si="53"/>
        <v>2.468827930174621</v>
      </c>
    </row>
    <row r="556" spans="10:15" x14ac:dyDescent="0.25">
      <c r="J556" s="180">
        <f t="shared" si="49"/>
        <v>2.2326799599509055</v>
      </c>
      <c r="K556" s="180">
        <f t="shared" si="50"/>
        <v>4.2672459789291342</v>
      </c>
      <c r="L556" s="180">
        <f t="shared" si="51"/>
        <v>5.5662903960772327</v>
      </c>
      <c r="M556" s="180">
        <f t="shared" si="52"/>
        <v>7.8468543450032735</v>
      </c>
      <c r="N556" s="1">
        <f t="shared" si="54"/>
        <v>80.299999999999628</v>
      </c>
      <c r="O556" s="180">
        <f t="shared" si="53"/>
        <v>2.4533001245330581</v>
      </c>
    </row>
    <row r="557" spans="10:15" x14ac:dyDescent="0.25">
      <c r="J557" s="180">
        <f t="shared" si="49"/>
        <v>2.2409165948287688</v>
      </c>
      <c r="K557" s="180">
        <f t="shared" si="50"/>
        <v>4.2779105649262839</v>
      </c>
      <c r="L557" s="180">
        <f t="shared" si="51"/>
        <v>5.5779539848109874</v>
      </c>
      <c r="M557" s="180">
        <f t="shared" si="52"/>
        <v>7.8597535209061622</v>
      </c>
      <c r="N557" s="1">
        <f t="shared" si="54"/>
        <v>80.399999999999622</v>
      </c>
      <c r="O557" s="180">
        <f t="shared" si="53"/>
        <v>2.4378109452736911</v>
      </c>
    </row>
    <row r="558" spans="10:15" x14ac:dyDescent="0.25">
      <c r="J558" s="180">
        <f t="shared" si="49"/>
        <v>2.2491690142438223</v>
      </c>
      <c r="K558" s="180">
        <f t="shared" si="50"/>
        <v>4.2885821272548554</v>
      </c>
      <c r="L558" s="180">
        <f t="shared" si="51"/>
        <v>5.589619811778336</v>
      </c>
      <c r="M558" s="180">
        <f t="shared" si="52"/>
        <v>7.8726482362460946</v>
      </c>
      <c r="N558" s="1">
        <f t="shared" si="54"/>
        <v>80.499999999999616</v>
      </c>
      <c r="O558" s="180">
        <f t="shared" si="53"/>
        <v>2.4223602484472639</v>
      </c>
    </row>
    <row r="559" spans="10:15" x14ac:dyDescent="0.25">
      <c r="J559" s="180">
        <f t="shared" si="49"/>
        <v>2.2574372430380349</v>
      </c>
      <c r="K559" s="180">
        <f t="shared" si="50"/>
        <v>4.2992606621009077</v>
      </c>
      <c r="L559" s="180">
        <f t="shared" si="51"/>
        <v>5.6012878698294299</v>
      </c>
      <c r="M559" s="180">
        <f t="shared" si="52"/>
        <v>7.8855384883321218</v>
      </c>
      <c r="N559" s="1">
        <f t="shared" si="54"/>
        <v>80.599999999999611</v>
      </c>
      <c r="O559" s="180">
        <f t="shared" si="53"/>
        <v>2.4069478908189179</v>
      </c>
    </row>
    <row r="560" spans="10:15" x14ac:dyDescent="0.25">
      <c r="J560" s="180">
        <f t="shared" si="49"/>
        <v>2.2657213061874808</v>
      </c>
      <c r="K560" s="180">
        <f t="shared" si="50"/>
        <v>4.3099461656889604</v>
      </c>
      <c r="L560" s="180">
        <f t="shared" si="51"/>
        <v>5.6129581518499263</v>
      </c>
      <c r="M560" s="180">
        <f t="shared" si="52"/>
        <v>7.8984242745046194</v>
      </c>
      <c r="N560" s="1">
        <f t="shared" si="54"/>
        <v>80.699999999999605</v>
      </c>
      <c r="O560" s="180">
        <f t="shared" si="53"/>
        <v>2.3915737298637527</v>
      </c>
    </row>
    <row r="561" spans="10:15" x14ac:dyDescent="0.25">
      <c r="J561" s="180">
        <f t="shared" si="49"/>
        <v>2.2740212288024968</v>
      </c>
      <c r="K561" s="180">
        <f t="shared" si="50"/>
        <v>4.3206386342817718</v>
      </c>
      <c r="L561" s="180">
        <f t="shared" si="51"/>
        <v>5.6246306507607571</v>
      </c>
      <c r="M561" s="180">
        <f t="shared" si="52"/>
        <v>7.9113055921350774</v>
      </c>
      <c r="N561" s="1">
        <f t="shared" si="54"/>
        <v>80.799999999999599</v>
      </c>
      <c r="O561" s="180">
        <f t="shared" si="53"/>
        <v>2.376237623762437</v>
      </c>
    </row>
    <row r="562" spans="10:15" x14ac:dyDescent="0.25">
      <c r="J562" s="180">
        <f t="shared" si="49"/>
        <v>2.2823370361278466</v>
      </c>
      <c r="K562" s="180">
        <f t="shared" si="50"/>
        <v>4.331338064180124</v>
      </c>
      <c r="L562" s="180">
        <f t="shared" si="51"/>
        <v>5.6363053595179169</v>
      </c>
      <c r="M562" s="180">
        <f t="shared" si="52"/>
        <v>7.9241824386258788</v>
      </c>
      <c r="N562" s="1">
        <f t="shared" si="54"/>
        <v>80.899999999999594</v>
      </c>
      <c r="O562" s="180">
        <f t="shared" si="53"/>
        <v>2.360939431396849</v>
      </c>
    </row>
    <row r="563" spans="10:15" x14ac:dyDescent="0.25">
      <c r="J563" s="180">
        <f t="shared" si="49"/>
        <v>2.29066875354289</v>
      </c>
      <c r="K563" s="180">
        <f t="shared" si="50"/>
        <v>4.3420444517226198</v>
      </c>
      <c r="L563" s="180">
        <f t="shared" si="51"/>
        <v>5.647982271112248</v>
      </c>
      <c r="M563" s="180">
        <f t="shared" si="52"/>
        <v>7.9370548114100945</v>
      </c>
      <c r="N563" s="1">
        <f t="shared" si="54"/>
        <v>80.999999999999588</v>
      </c>
      <c r="O563" s="180">
        <f t="shared" si="53"/>
        <v>2.3456790123457409</v>
      </c>
    </row>
    <row r="564" spans="10:15" x14ac:dyDescent="0.25">
      <c r="J564" s="180">
        <f t="shared" si="49"/>
        <v>2.2990164065617482</v>
      </c>
      <c r="K564" s="180">
        <f t="shared" si="50"/>
        <v>4.3527577932854511</v>
      </c>
      <c r="L564" s="180">
        <f t="shared" si="51"/>
        <v>5.6596613785692185</v>
      </c>
      <c r="M564" s="180">
        <f t="shared" si="52"/>
        <v>7.9499227079512673</v>
      </c>
      <c r="N564" s="1">
        <f t="shared" si="54"/>
        <v>81.099999999999582</v>
      </c>
      <c r="O564" s="180">
        <f t="shared" si="53"/>
        <v>2.3304562268804574</v>
      </c>
    </row>
    <row r="565" spans="10:15" x14ac:dyDescent="0.25">
      <c r="J565" s="180">
        <f t="shared" si="49"/>
        <v>2.3073800208334823</v>
      </c>
      <c r="K565" s="180">
        <f t="shared" si="50"/>
        <v>4.3634780852822086</v>
      </c>
      <c r="L565" s="180">
        <f t="shared" si="51"/>
        <v>5.6713426749487104</v>
      </c>
      <c r="M565" s="180">
        <f t="shared" si="52"/>
        <v>7.96278612574321</v>
      </c>
      <c r="N565" s="1">
        <f t="shared" si="54"/>
        <v>81.199999999999577</v>
      </c>
      <c r="O565" s="180">
        <f t="shared" si="53"/>
        <v>2.3152709359606547</v>
      </c>
    </row>
    <row r="566" spans="10:15" x14ac:dyDescent="0.25">
      <c r="J566" s="180">
        <f t="shared" si="49"/>
        <v>2.3157596221422696</v>
      </c>
      <c r="K566" s="180">
        <f t="shared" si="50"/>
        <v>4.3742053241636603</v>
      </c>
      <c r="L566" s="180">
        <f t="shared" si="51"/>
        <v>5.6830261533448185</v>
      </c>
      <c r="M566" s="180">
        <f t="shared" si="52"/>
        <v>7.9756450623097974</v>
      </c>
      <c r="N566" s="1">
        <f t="shared" si="54"/>
        <v>81.299999999999571</v>
      </c>
      <c r="O566" s="180">
        <f t="shared" si="53"/>
        <v>2.3001230012300766</v>
      </c>
    </row>
    <row r="567" spans="10:15" x14ac:dyDescent="0.25">
      <c r="J567" s="180">
        <f t="shared" si="49"/>
        <v>2.3241552364075853</v>
      </c>
      <c r="K567" s="180">
        <f t="shared" si="50"/>
        <v>4.3849395064175551</v>
      </c>
      <c r="L567" s="180">
        <f t="shared" si="51"/>
        <v>5.6947118068856257</v>
      </c>
      <c r="M567" s="180">
        <f t="shared" si="52"/>
        <v>7.9884995152047535</v>
      </c>
      <c r="N567" s="1">
        <f t="shared" si="54"/>
        <v>81.399999999999565</v>
      </c>
      <c r="O567" s="180">
        <f t="shared" si="53"/>
        <v>2.2850122850123498</v>
      </c>
    </row>
    <row r="568" spans="10:15" x14ac:dyDescent="0.25">
      <c r="J568" s="180">
        <f t="shared" si="49"/>
        <v>2.3325668896843808</v>
      </c>
      <c r="K568" s="180">
        <f t="shared" si="50"/>
        <v>4.3956806285684067</v>
      </c>
      <c r="L568" s="180">
        <f t="shared" si="51"/>
        <v>5.7063996287330045</v>
      </c>
      <c r="M568" s="180">
        <f t="shared" si="52"/>
        <v>8.0013494820114595</v>
      </c>
      <c r="N568" s="1">
        <f t="shared" si="54"/>
        <v>81.499999999999559</v>
      </c>
      <c r="O568" s="180">
        <f t="shared" si="53"/>
        <v>2.2699386503068144</v>
      </c>
    </row>
    <row r="569" spans="10:15" x14ac:dyDescent="0.25">
      <c r="J569" s="180">
        <f t="shared" si="49"/>
        <v>2.3409946081632804</v>
      </c>
      <c r="K569" s="180">
        <f t="shared" si="50"/>
        <v>4.4064286871773017</v>
      </c>
      <c r="L569" s="180">
        <f t="shared" si="51"/>
        <v>5.7180896120824043</v>
      </c>
      <c r="M569" s="180">
        <f t="shared" si="52"/>
        <v>8.0141949603427403</v>
      </c>
      <c r="N569" s="1">
        <f t="shared" si="54"/>
        <v>81.599999999999554</v>
      </c>
      <c r="O569" s="180">
        <f t="shared" si="53"/>
        <v>2.2549019607843803</v>
      </c>
    </row>
    <row r="570" spans="10:15" x14ac:dyDescent="0.25">
      <c r="J570" s="180">
        <f t="shared" si="49"/>
        <v>2.349438418170763</v>
      </c>
      <c r="K570" s="180">
        <f t="shared" si="50"/>
        <v>4.4171836788416874</v>
      </c>
      <c r="L570" s="180">
        <f t="shared" si="51"/>
        <v>5.7297817501626511</v>
      </c>
      <c r="M570" s="180">
        <f t="shared" si="52"/>
        <v>8.0270359478406714</v>
      </c>
      <c r="N570" s="1">
        <f t="shared" si="54"/>
        <v>81.699999999999548</v>
      </c>
      <c r="O570" s="180">
        <f t="shared" si="53"/>
        <v>2.2399020807834216</v>
      </c>
    </row>
    <row r="571" spans="10:15" x14ac:dyDescent="0.25">
      <c r="J571" s="180">
        <f t="shared" si="49"/>
        <v>2.3578983461693634</v>
      </c>
      <c r="K571" s="180">
        <f t="shared" si="50"/>
        <v>4.4279456001951738</v>
      </c>
      <c r="L571" s="180">
        <f t="shared" si="51"/>
        <v>5.7414760362357384</v>
      </c>
      <c r="M571" s="180">
        <f t="shared" si="52"/>
        <v>8.0398724421763799</v>
      </c>
      <c r="N571" s="1">
        <f t="shared" si="54"/>
        <v>81.799999999999542</v>
      </c>
      <c r="O571" s="180">
        <f t="shared" si="53"/>
        <v>2.2249388753056927</v>
      </c>
    </row>
    <row r="572" spans="10:15" x14ac:dyDescent="0.25">
      <c r="J572" s="180">
        <f t="shared" si="49"/>
        <v>2.3663744187578653</v>
      </c>
      <c r="K572" s="180">
        <f t="shared" si="50"/>
        <v>4.4387144479073397</v>
      </c>
      <c r="L572" s="180">
        <f t="shared" si="51"/>
        <v>5.753172463596627</v>
      </c>
      <c r="M572" s="180">
        <f t="shared" si="52"/>
        <v>8.0527044410498405</v>
      </c>
      <c r="N572" s="1">
        <f t="shared" si="54"/>
        <v>81.899999999999537</v>
      </c>
      <c r="O572" s="180">
        <f t="shared" si="53"/>
        <v>2.2100122100122785</v>
      </c>
    </row>
    <row r="573" spans="10:15" x14ac:dyDescent="0.25">
      <c r="J573" s="180">
        <f t="shared" si="49"/>
        <v>2.3748666626715011</v>
      </c>
      <c r="K573" s="180">
        <f t="shared" si="50"/>
        <v>4.4494902186835263</v>
      </c>
      <c r="L573" s="180">
        <f t="shared" si="51"/>
        <v>5.7648710255730453</v>
      </c>
      <c r="M573" s="180">
        <f t="shared" si="52"/>
        <v>8.0655319421896827</v>
      </c>
      <c r="N573" s="1">
        <f t="shared" si="54"/>
        <v>81.999999999999531</v>
      </c>
      <c r="O573" s="180">
        <f t="shared" si="53"/>
        <v>2.1951219512195816</v>
      </c>
    </row>
    <row r="574" spans="10:15" x14ac:dyDescent="0.25">
      <c r="J574" s="180">
        <f t="shared" si="49"/>
        <v>2.3833751047821612</v>
      </c>
      <c r="K574" s="180">
        <f t="shared" si="50"/>
        <v>4.4602729092646456</v>
      </c>
      <c r="L574" s="180">
        <f t="shared" si="51"/>
        <v>5.7765717155252858</v>
      </c>
      <c r="M574" s="180">
        <f t="shared" si="52"/>
        <v>8.0783549433530037</v>
      </c>
      <c r="N574" s="1">
        <f t="shared" si="54"/>
        <v>82.099999999999525</v>
      </c>
      <c r="O574" s="180">
        <f t="shared" si="53"/>
        <v>2.1802679658953199</v>
      </c>
    </row>
    <row r="575" spans="10:15" x14ac:dyDescent="0.25">
      <c r="J575" s="180">
        <f t="shared" si="49"/>
        <v>2.3918997720985971</v>
      </c>
      <c r="K575" s="180">
        <f t="shared" si="50"/>
        <v>4.4710625164269908</v>
      </c>
      <c r="L575" s="180">
        <f t="shared" si="51"/>
        <v>5.7882745268460125</v>
      </c>
      <c r="M575" s="180">
        <f t="shared" si="52"/>
        <v>8.0911734423251573</v>
      </c>
      <c r="N575" s="1">
        <f t="shared" si="54"/>
        <v>82.19999999999952</v>
      </c>
      <c r="O575" s="180">
        <f t="shared" si="53"/>
        <v>2.1654501216545725</v>
      </c>
    </row>
    <row r="576" spans="10:15" x14ac:dyDescent="0.25">
      <c r="J576" s="180">
        <f t="shared" si="49"/>
        <v>2.4004406917666352</v>
      </c>
      <c r="K576" s="180">
        <f t="shared" si="50"/>
        <v>4.4818590369820344</v>
      </c>
      <c r="L576" s="180">
        <f t="shared" si="51"/>
        <v>5.7999794529600583</v>
      </c>
      <c r="M576" s="180">
        <f t="shared" si="52"/>
        <v>8.1039874369195779</v>
      </c>
      <c r="N576" s="1">
        <f t="shared" si="54"/>
        <v>82.299999999999514</v>
      </c>
      <c r="O576" s="180">
        <f t="shared" si="53"/>
        <v>2.1506682867558435</v>
      </c>
    </row>
    <row r="577" spans="10:15" x14ac:dyDescent="0.25">
      <c r="J577" s="180">
        <f t="shared" si="49"/>
        <v>2.408997891069387</v>
      </c>
      <c r="K577" s="180">
        <f t="shared" si="50"/>
        <v>4.4926624677762392</v>
      </c>
      <c r="L577" s="180">
        <f t="shared" si="51"/>
        <v>5.8116864873242378</v>
      </c>
      <c r="M577" s="180">
        <f t="shared" si="52"/>
        <v>8.1167969249775886</v>
      </c>
      <c r="N577" s="1">
        <f t="shared" si="54"/>
        <v>82.399999999999508</v>
      </c>
      <c r="O577" s="180">
        <f t="shared" si="53"/>
        <v>2.1359223300971593</v>
      </c>
    </row>
    <row r="578" spans="10:15" x14ac:dyDescent="0.25">
      <c r="J578" s="180">
        <f t="shared" si="49"/>
        <v>2.4175713974274702</v>
      </c>
      <c r="K578" s="180">
        <f t="shared" si="50"/>
        <v>4.5034728056908664</v>
      </c>
      <c r="L578" s="180">
        <f t="shared" si="51"/>
        <v>5.8233956234271407</v>
      </c>
      <c r="M578" s="180">
        <f t="shared" si="52"/>
        <v>8.1296019043681973</v>
      </c>
      <c r="N578" s="1">
        <f t="shared" si="54"/>
        <v>82.499999999999503</v>
      </c>
      <c r="O578" s="180">
        <f t="shared" si="53"/>
        <v>2.1212121212121939</v>
      </c>
    </row>
    <row r="579" spans="10:15" x14ac:dyDescent="0.25">
      <c r="J579" s="180">
        <f t="shared" ref="J579:J642" si="55">IF(D$5&gt;0.2*($O579),(D$5-0.2*($O579))^2/(D$5+0.8*($O579)),0)</f>
        <v>2.4261612383992284</v>
      </c>
      <c r="K579" s="180">
        <f t="shared" ref="K579:K642" si="56">IF(E$5&gt;0.2*($O579),(E$5-0.2*($O579))^2/(E$5+0.8*($O579)),0)</f>
        <v>4.5142900476417944</v>
      </c>
      <c r="L579" s="180">
        <f t="shared" ref="L579:L642" si="57">IF(F$5&gt;0.2*($O579),(F$5-0.2*($O579))^2/(F$5+0.8*($O579)),0)</f>
        <v>5.8351068547889557</v>
      </c>
      <c r="M579" s="180">
        <f t="shared" ref="M579:M642" si="58">IF(G$5&gt;0.2*($O579),(G$5-0.2*($O579))^2/(G$5+0.8*($O579)),0)</f>
        <v>8.1424023729879309</v>
      </c>
      <c r="N579" s="1">
        <f t="shared" si="54"/>
        <v>82.599999999999497</v>
      </c>
      <c r="O579" s="180">
        <f t="shared" ref="O579:O642" si="59">IF(N579&gt;0,1000/N579-10,1000)</f>
        <v>2.1065375302664169</v>
      </c>
    </row>
    <row r="580" spans="10:15" x14ac:dyDescent="0.25">
      <c r="J580" s="180">
        <f t="shared" si="55"/>
        <v>2.4347674416809548</v>
      </c>
      <c r="K580" s="180">
        <f t="shared" si="56"/>
        <v>4.5251141905793189</v>
      </c>
      <c r="L580" s="180">
        <f t="shared" si="57"/>
        <v>5.8468201749612634</v>
      </c>
      <c r="M580" s="180">
        <f t="shared" si="58"/>
        <v>8.1551983287606298</v>
      </c>
      <c r="N580" s="1">
        <f t="shared" ref="N580:N643" si="60">N579+0.1</f>
        <v>82.699999999999491</v>
      </c>
      <c r="O580" s="180">
        <f t="shared" si="59"/>
        <v>2.0918984280532786</v>
      </c>
    </row>
    <row r="581" spans="10:15" x14ac:dyDescent="0.25">
      <c r="J581" s="180">
        <f t="shared" si="55"/>
        <v>2.4433900351071203</v>
      </c>
      <c r="K581" s="180">
        <f t="shared" si="56"/>
        <v>4.535945231487978</v>
      </c>
      <c r="L581" s="180">
        <f t="shared" si="57"/>
        <v>5.8585355775268599</v>
      </c>
      <c r="M581" s="180">
        <f t="shared" si="58"/>
        <v>8.1679897696372823</v>
      </c>
      <c r="N581" s="1">
        <f t="shared" si="60"/>
        <v>82.799999999999486</v>
      </c>
      <c r="O581" s="180">
        <f t="shared" si="59"/>
        <v>2.0772946859904131</v>
      </c>
    </row>
    <row r="582" spans="10:15" x14ac:dyDescent="0.25">
      <c r="J582" s="180">
        <f t="shared" si="55"/>
        <v>2.4520290466506052</v>
      </c>
      <c r="K582" s="180">
        <f t="shared" si="56"/>
        <v>4.5467831673863595</v>
      </c>
      <c r="L582" s="180">
        <f t="shared" si="57"/>
        <v>5.8702530560995623</v>
      </c>
      <c r="M582" s="180">
        <f t="shared" si="58"/>
        <v>8.1807766935958171</v>
      </c>
      <c r="N582" s="1">
        <f t="shared" si="60"/>
        <v>82.89999999999948</v>
      </c>
      <c r="O582" s="180">
        <f t="shared" si="59"/>
        <v>2.0627261761158771</v>
      </c>
    </row>
    <row r="583" spans="10:15" x14ac:dyDescent="0.25">
      <c r="J583" s="180">
        <f t="shared" si="55"/>
        <v>2.4606845044229289</v>
      </c>
      <c r="K583" s="180">
        <f t="shared" si="56"/>
        <v>4.5576279953269196</v>
      </c>
      <c r="L583" s="180">
        <f t="shared" si="57"/>
        <v>5.8819726043240168</v>
      </c>
      <c r="M583" s="180">
        <f t="shared" si="58"/>
        <v>8.1935590986409395</v>
      </c>
      <c r="N583" s="1">
        <f t="shared" si="60"/>
        <v>82.999999999999474</v>
      </c>
      <c r="O583" s="180">
        <f t="shared" si="59"/>
        <v>2.0481927710844143</v>
      </c>
    </row>
    <row r="584" spans="10:15" x14ac:dyDescent="0.25">
      <c r="J584" s="180">
        <f t="shared" si="55"/>
        <v>2.4693564366744956</v>
      </c>
      <c r="K584" s="180">
        <f t="shared" si="56"/>
        <v>4.5684797123958063</v>
      </c>
      <c r="L584" s="180">
        <f t="shared" si="57"/>
        <v>5.8936942158755299</v>
      </c>
      <c r="M584" s="180">
        <f t="shared" si="58"/>
        <v>8.2063369828039505</v>
      </c>
      <c r="N584" s="1">
        <f t="shared" si="60"/>
        <v>83.099999999999469</v>
      </c>
      <c r="O584" s="180">
        <f t="shared" si="59"/>
        <v>2.0336943441637345</v>
      </c>
    </row>
    <row r="585" spans="10:15" x14ac:dyDescent="0.25">
      <c r="J585" s="180">
        <f t="shared" si="55"/>
        <v>2.4780448717948254</v>
      </c>
      <c r="K585" s="180">
        <f t="shared" si="56"/>
        <v>4.5793383157126657</v>
      </c>
      <c r="L585" s="180">
        <f t="shared" si="57"/>
        <v>5.905417884459859</v>
      </c>
      <c r="M585" s="180">
        <f t="shared" si="58"/>
        <v>8.219110344142555</v>
      </c>
      <c r="N585" s="1">
        <f t="shared" si="60"/>
        <v>83.199999999999463</v>
      </c>
      <c r="O585" s="180">
        <f t="shared" si="59"/>
        <v>2.0192307692308464</v>
      </c>
    </row>
    <row r="586" spans="10:15" x14ac:dyDescent="0.25">
      <c r="J586" s="180">
        <f t="shared" si="55"/>
        <v>2.4867498383128068</v>
      </c>
      <c r="K586" s="180">
        <f t="shared" si="56"/>
        <v>4.5902038024304757</v>
      </c>
      <c r="L586" s="180">
        <f t="shared" si="57"/>
        <v>5.9171436038130567</v>
      </c>
      <c r="M586" s="180">
        <f t="shared" si="58"/>
        <v>8.2318791807406928</v>
      </c>
      <c r="N586" s="1">
        <f t="shared" si="60"/>
        <v>83.299999999999457</v>
      </c>
      <c r="O586" s="180">
        <f t="shared" si="59"/>
        <v>2.0048019207683847</v>
      </c>
    </row>
    <row r="587" spans="10:15" x14ac:dyDescent="0.25">
      <c r="J587" s="180">
        <f t="shared" si="55"/>
        <v>2.4954713648969391</v>
      </c>
      <c r="K587" s="180">
        <f t="shared" si="56"/>
        <v>4.6010761697353635</v>
      </c>
      <c r="L587" s="180">
        <f t="shared" si="57"/>
        <v>5.9288713677012694</v>
      </c>
      <c r="M587" s="180">
        <f t="shared" si="58"/>
        <v>8.2446434907083628</v>
      </c>
      <c r="N587" s="1">
        <f t="shared" si="60"/>
        <v>83.399999999999451</v>
      </c>
      <c r="O587" s="180">
        <f t="shared" si="59"/>
        <v>1.9904076738609895</v>
      </c>
    </row>
    <row r="588" spans="10:15" x14ac:dyDescent="0.25">
      <c r="J588" s="180">
        <f t="shared" si="55"/>
        <v>2.5042094803555854</v>
      </c>
      <c r="K588" s="180">
        <f t="shared" si="56"/>
        <v>4.6119554148464212</v>
      </c>
      <c r="L588" s="180">
        <f t="shared" si="57"/>
        <v>5.9406011699205612</v>
      </c>
      <c r="M588" s="180">
        <f t="shared" si="58"/>
        <v>8.2574032721814383</v>
      </c>
      <c r="N588" s="1">
        <f t="shared" si="60"/>
        <v>83.499999999999446</v>
      </c>
      <c r="O588" s="180">
        <f t="shared" si="59"/>
        <v>1.976047904191697</v>
      </c>
    </row>
    <row r="589" spans="10:15" x14ac:dyDescent="0.25">
      <c r="J589" s="180">
        <f t="shared" si="55"/>
        <v>2.5129642136372268</v>
      </c>
      <c r="K589" s="180">
        <f t="shared" si="56"/>
        <v>4.6228415350155485</v>
      </c>
      <c r="L589" s="180">
        <f t="shared" si="57"/>
        <v>5.9523330042967499</v>
      </c>
      <c r="M589" s="180">
        <f t="shared" si="58"/>
        <v>8.270158523321502</v>
      </c>
      <c r="N589" s="1">
        <f t="shared" si="60"/>
        <v>83.59999999999944</v>
      </c>
      <c r="O589" s="180">
        <f t="shared" si="59"/>
        <v>1.9617224880383581</v>
      </c>
    </row>
    <row r="590" spans="10:15" x14ac:dyDescent="0.25">
      <c r="J590" s="180">
        <f t="shared" si="55"/>
        <v>2.5217355938307184</v>
      </c>
      <c r="K590" s="180">
        <f t="shared" si="56"/>
        <v>4.633734527527257</v>
      </c>
      <c r="L590" s="180">
        <f t="shared" si="57"/>
        <v>5.9640668646852033</v>
      </c>
      <c r="M590" s="180">
        <f t="shared" si="58"/>
        <v>8.2829092423156734</v>
      </c>
      <c r="N590" s="1">
        <f t="shared" si="60"/>
        <v>83.699999999999434</v>
      </c>
      <c r="O590" s="180">
        <f t="shared" si="59"/>
        <v>1.9474313022700933</v>
      </c>
    </row>
    <row r="591" spans="10:15" x14ac:dyDescent="0.25">
      <c r="J591" s="180">
        <f t="shared" si="55"/>
        <v>2.5305236501655513</v>
      </c>
      <c r="K591" s="180">
        <f t="shared" si="56"/>
        <v>4.6446343896985089</v>
      </c>
      <c r="L591" s="180">
        <f t="shared" si="57"/>
        <v>5.975802744970685</v>
      </c>
      <c r="M591" s="180">
        <f t="shared" si="58"/>
        <v>8.2956554273764276</v>
      </c>
      <c r="N591" s="1">
        <f t="shared" si="60"/>
        <v>83.799999999999429</v>
      </c>
      <c r="O591" s="180">
        <f t="shared" si="59"/>
        <v>1.9331742243437571</v>
      </c>
    </row>
    <row r="592" spans="10:15" x14ac:dyDescent="0.25">
      <c r="J592" s="180">
        <f t="shared" si="55"/>
        <v>2.5393284120121158</v>
      </c>
      <c r="K592" s="180">
        <f t="shared" si="56"/>
        <v>4.6555411188785465</v>
      </c>
      <c r="L592" s="180">
        <f t="shared" si="57"/>
        <v>5.987540639067169</v>
      </c>
      <c r="M592" s="180">
        <f t="shared" si="58"/>
        <v>8.3083970767414357</v>
      </c>
      <c r="N592" s="1">
        <f t="shared" si="60"/>
        <v>83.899999999999423</v>
      </c>
      <c r="O592" s="180">
        <f t="shared" si="59"/>
        <v>1.9189511323004389</v>
      </c>
    </row>
    <row r="593" spans="10:15" x14ac:dyDescent="0.25">
      <c r="J593" s="180">
        <f t="shared" si="55"/>
        <v>2.548149908881971</v>
      </c>
      <c r="K593" s="180">
        <f t="shared" si="56"/>
        <v>4.666454712448715</v>
      </c>
      <c r="L593" s="180">
        <f t="shared" si="57"/>
        <v>5.9992805409176633</v>
      </c>
      <c r="M593" s="180">
        <f t="shared" si="58"/>
        <v>8.3211341886733816</v>
      </c>
      <c r="N593" s="1">
        <f t="shared" si="60"/>
        <v>83.999999999999417</v>
      </c>
      <c r="O593" s="180">
        <f t="shared" si="59"/>
        <v>1.9047619047619868</v>
      </c>
    </row>
    <row r="594" spans="10:15" x14ac:dyDescent="0.25">
      <c r="J594" s="180">
        <f t="shared" si="55"/>
        <v>2.5569881704281126</v>
      </c>
      <c r="K594" s="180">
        <f t="shared" si="56"/>
        <v>4.6773751678222979</v>
      </c>
      <c r="L594" s="180">
        <f t="shared" si="57"/>
        <v>6.0110224444940483</v>
      </c>
      <c r="M594" s="180">
        <f t="shared" si="58"/>
        <v>8.3338667614598148</v>
      </c>
      <c r="N594" s="1">
        <f t="shared" si="60"/>
        <v>84.099999999999412</v>
      </c>
      <c r="O594" s="180">
        <f t="shared" si="59"/>
        <v>1.8906064209275506</v>
      </c>
    </row>
    <row r="595" spans="10:15" x14ac:dyDescent="0.25">
      <c r="J595" s="180">
        <f t="shared" si="55"/>
        <v>2.5658432264452493</v>
      </c>
      <c r="K595" s="180">
        <f t="shared" si="56"/>
        <v>4.6883024824443504</v>
      </c>
      <c r="L595" s="180">
        <f t="shared" si="57"/>
        <v>6.0227663437968966</v>
      </c>
      <c r="M595" s="180">
        <f t="shared" si="58"/>
        <v>8.346594793412967</v>
      </c>
      <c r="N595" s="1">
        <f t="shared" si="60"/>
        <v>84.199999999999406</v>
      </c>
      <c r="O595" s="180">
        <f t="shared" si="59"/>
        <v>1.8764845605701552</v>
      </c>
    </row>
    <row r="596" spans="10:15" x14ac:dyDescent="0.25">
      <c r="J596" s="180">
        <f t="shared" si="55"/>
        <v>2.5747151068700811</v>
      </c>
      <c r="K596" s="180">
        <f t="shared" si="56"/>
        <v>4.6992366537915293</v>
      </c>
      <c r="L596" s="180">
        <f t="shared" si="57"/>
        <v>6.0345122328553034</v>
      </c>
      <c r="M596" s="180">
        <f t="shared" si="58"/>
        <v>8.3593182828695856</v>
      </c>
      <c r="N596" s="1">
        <f t="shared" si="60"/>
        <v>84.2999999999994</v>
      </c>
      <c r="O596" s="180">
        <f t="shared" si="59"/>
        <v>1.8623962040332991</v>
      </c>
    </row>
    <row r="597" spans="10:15" x14ac:dyDescent="0.25">
      <c r="J597" s="180">
        <f t="shared" si="55"/>
        <v>2.5836038417815756</v>
      </c>
      <c r="K597" s="180">
        <f t="shared" si="56"/>
        <v>4.7101776793719257</v>
      </c>
      <c r="L597" s="180">
        <f t="shared" si="57"/>
        <v>6.0462601057267209</v>
      </c>
      <c r="M597" s="180">
        <f t="shared" si="58"/>
        <v>8.3720372281907842</v>
      </c>
      <c r="N597" s="1">
        <f t="shared" si="60"/>
        <v>84.399999999999395</v>
      </c>
      <c r="O597" s="180">
        <f t="shared" si="59"/>
        <v>1.8483412322275736</v>
      </c>
    </row>
    <row r="598" spans="10:15" x14ac:dyDescent="0.25">
      <c r="J598" s="180">
        <f t="shared" si="55"/>
        <v>2.5925094614012587</v>
      </c>
      <c r="K598" s="180">
        <f t="shared" si="56"/>
        <v>4.7211255567249069</v>
      </c>
      <c r="L598" s="180">
        <f t="shared" si="57"/>
        <v>6.0580099564967869</v>
      </c>
      <c r="M598" s="180">
        <f t="shared" si="58"/>
        <v>8.384751627761867</v>
      </c>
      <c r="N598" s="1">
        <f t="shared" si="60"/>
        <v>84.499999999999389</v>
      </c>
      <c r="O598" s="180">
        <f t="shared" si="59"/>
        <v>1.8343195266273042</v>
      </c>
    </row>
    <row r="599" spans="10:15" x14ac:dyDescent="0.25">
      <c r="J599" s="180">
        <f t="shared" si="55"/>
        <v>2.6014319960934955</v>
      </c>
      <c r="K599" s="180">
        <f t="shared" si="56"/>
        <v>4.7320802834209488</v>
      </c>
      <c r="L599" s="180">
        <f t="shared" si="57"/>
        <v>6.0697617792791636</v>
      </c>
      <c r="M599" s="180">
        <f t="shared" si="58"/>
        <v>8.3974614799921667</v>
      </c>
      <c r="N599" s="1">
        <f t="shared" si="60"/>
        <v>84.599999999999383</v>
      </c>
      <c r="O599" s="180">
        <f t="shared" si="59"/>
        <v>1.8203309692672249</v>
      </c>
    </row>
    <row r="600" spans="10:15" x14ac:dyDescent="0.25">
      <c r="J600" s="180">
        <f t="shared" si="55"/>
        <v>2.6103714763657857</v>
      </c>
      <c r="K600" s="180">
        <f t="shared" si="56"/>
        <v>4.7430418570614714</v>
      </c>
      <c r="L600" s="180">
        <f t="shared" si="57"/>
        <v>6.0815155682153632</v>
      </c>
      <c r="M600" s="180">
        <f t="shared" si="58"/>
        <v>8.4101667833148905</v>
      </c>
      <c r="N600" s="1">
        <f t="shared" si="60"/>
        <v>84.699999999999378</v>
      </c>
      <c r="O600" s="180">
        <f t="shared" si="59"/>
        <v>1.8063754427391654</v>
      </c>
    </row>
    <row r="601" spans="10:15" x14ac:dyDescent="0.25">
      <c r="J601" s="180">
        <f t="shared" si="55"/>
        <v>2.6193279328690564</v>
      </c>
      <c r="K601" s="180">
        <f t="shared" si="56"/>
        <v>4.754010275278687</v>
      </c>
      <c r="L601" s="180">
        <f t="shared" si="57"/>
        <v>6.0932713174745921</v>
      </c>
      <c r="M601" s="180">
        <f t="shared" si="58"/>
        <v>8.4228675361869545</v>
      </c>
      <c r="N601" s="1">
        <f t="shared" si="60"/>
        <v>84.799999999999372</v>
      </c>
      <c r="O601" s="180">
        <f t="shared" si="59"/>
        <v>1.7924528301887666</v>
      </c>
    </row>
    <row r="602" spans="10:15" x14ac:dyDescent="0.25">
      <c r="J602" s="180">
        <f t="shared" si="55"/>
        <v>2.6283013963979607</v>
      </c>
      <c r="K602" s="180">
        <f t="shared" si="56"/>
        <v>4.7649855357354332</v>
      </c>
      <c r="L602" s="180">
        <f t="shared" si="57"/>
        <v>6.1050290212535874</v>
      </c>
      <c r="M602" s="180">
        <f t="shared" si="58"/>
        <v>8.4355637370888381</v>
      </c>
      <c r="N602" s="1">
        <f t="shared" si="60"/>
        <v>84.899999999999366</v>
      </c>
      <c r="O602" s="180">
        <f t="shared" si="59"/>
        <v>1.7785630153122192</v>
      </c>
    </row>
    <row r="603" spans="10:15" x14ac:dyDescent="0.25">
      <c r="J603" s="180">
        <f t="shared" si="55"/>
        <v>2.6372918978911755</v>
      </c>
      <c r="K603" s="180">
        <f t="shared" si="56"/>
        <v>4.7759676361250127</v>
      </c>
      <c r="L603" s="180">
        <f t="shared" si="57"/>
        <v>6.1167886737764476</v>
      </c>
      <c r="M603" s="180">
        <f t="shared" si="58"/>
        <v>8.4482553845243977</v>
      </c>
      <c r="N603" s="1">
        <f t="shared" si="60"/>
        <v>84.999999999999361</v>
      </c>
      <c r="O603" s="180">
        <f t="shared" si="59"/>
        <v>1.7647058823530291</v>
      </c>
    </row>
    <row r="604" spans="10:15" x14ac:dyDescent="0.25">
      <c r="J604" s="180">
        <f t="shared" si="55"/>
        <v>2.646299468431708</v>
      </c>
      <c r="K604" s="180">
        <f t="shared" si="56"/>
        <v>4.7869565741710431</v>
      </c>
      <c r="L604" s="180">
        <f t="shared" si="57"/>
        <v>6.1285502692944798</v>
      </c>
      <c r="M604" s="180">
        <f t="shared" si="58"/>
        <v>8.4609424770207458</v>
      </c>
      <c r="N604" s="1">
        <f t="shared" si="60"/>
        <v>85.099999999999355</v>
      </c>
      <c r="O604" s="180">
        <f t="shared" si="59"/>
        <v>1.7508813160987966</v>
      </c>
    </row>
    <row r="605" spans="10:15" x14ac:dyDescent="0.25">
      <c r="J605" s="180">
        <f t="shared" si="55"/>
        <v>2.655324139247206</v>
      </c>
      <c r="K605" s="180">
        <f t="shared" si="56"/>
        <v>4.7979523476272963</v>
      </c>
      <c r="L605" s="180">
        <f t="shared" si="57"/>
        <v>6.1403138020860366</v>
      </c>
      <c r="M605" s="180">
        <f t="shared" si="58"/>
        <v>8.4736250131280713</v>
      </c>
      <c r="N605" s="1">
        <f t="shared" si="60"/>
        <v>85.199999999999349</v>
      </c>
      <c r="O605" s="180">
        <f t="shared" si="59"/>
        <v>1.7370892018780246</v>
      </c>
    </row>
    <row r="606" spans="10:15" x14ac:dyDescent="0.25">
      <c r="J606" s="180">
        <f t="shared" si="55"/>
        <v>2.6643659417102645</v>
      </c>
      <c r="K606" s="180">
        <f t="shared" si="56"/>
        <v>4.8089549542775485</v>
      </c>
      <c r="L606" s="180">
        <f t="shared" si="57"/>
        <v>6.1520792664563588</v>
      </c>
      <c r="M606" s="180">
        <f t="shared" si="58"/>
        <v>8.4863029914195014</v>
      </c>
      <c r="N606" s="1">
        <f t="shared" si="60"/>
        <v>85.299999999999343</v>
      </c>
      <c r="O606" s="180">
        <f t="shared" si="59"/>
        <v>1.7233294255569476</v>
      </c>
    </row>
    <row r="607" spans="10:15" x14ac:dyDescent="0.25">
      <c r="J607" s="180">
        <f t="shared" si="55"/>
        <v>2.6734249073387386</v>
      </c>
      <c r="K607" s="180">
        <f t="shared" si="56"/>
        <v>4.8199643919354109</v>
      </c>
      <c r="L607" s="180">
        <f t="shared" si="57"/>
        <v>6.1638466567374097</v>
      </c>
      <c r="M607" s="180">
        <f t="shared" si="58"/>
        <v>8.4989764104909256</v>
      </c>
      <c r="N607" s="1">
        <f t="shared" si="60"/>
        <v>85.399999999999338</v>
      </c>
      <c r="O607" s="180">
        <f t="shared" si="59"/>
        <v>1.7096018735363909</v>
      </c>
    </row>
    <row r="608" spans="10:15" x14ac:dyDescent="0.25">
      <c r="J608" s="180">
        <f t="shared" si="55"/>
        <v>2.6825010677960699</v>
      </c>
      <c r="K608" s="180">
        <f t="shared" si="56"/>
        <v>4.8309806584442008</v>
      </c>
      <c r="L608" s="180">
        <f t="shared" si="57"/>
        <v>6.1756159672877367</v>
      </c>
      <c r="M608" s="180">
        <f t="shared" si="58"/>
        <v>8.5116452689608764</v>
      </c>
      <c r="N608" s="1">
        <f t="shared" si="60"/>
        <v>85.499999999999332</v>
      </c>
      <c r="O608" s="180">
        <f t="shared" si="59"/>
        <v>1.6959064327486288</v>
      </c>
    </row>
    <row r="609" spans="10:15" x14ac:dyDescent="0.25">
      <c r="J609" s="180">
        <f t="shared" si="55"/>
        <v>2.691594454891598</v>
      </c>
      <c r="K609" s="180">
        <f t="shared" si="56"/>
        <v>4.8420037516767698</v>
      </c>
      <c r="L609" s="180">
        <f t="shared" si="57"/>
        <v>6.1873871924923005</v>
      </c>
      <c r="M609" s="180">
        <f t="shared" si="58"/>
        <v>8.524309565470352</v>
      </c>
      <c r="N609" s="1">
        <f t="shared" si="60"/>
        <v>85.599999999999326</v>
      </c>
      <c r="O609" s="180">
        <f t="shared" si="59"/>
        <v>1.6822429906542968</v>
      </c>
    </row>
    <row r="610" spans="10:15" x14ac:dyDescent="0.25">
      <c r="J610" s="180">
        <f t="shared" si="55"/>
        <v>2.7007051005808886</v>
      </c>
      <c r="K610" s="180">
        <f t="shared" si="56"/>
        <v>4.8530336695353604</v>
      </c>
      <c r="L610" s="180">
        <f t="shared" si="57"/>
        <v>6.1991603267623221</v>
      </c>
      <c r="M610" s="180">
        <f t="shared" si="58"/>
        <v>8.5369692986826777</v>
      </c>
      <c r="N610" s="1">
        <f t="shared" si="60"/>
        <v>85.699999999999321</v>
      </c>
      <c r="O610" s="180">
        <f t="shared" si="59"/>
        <v>1.6686114352392991</v>
      </c>
    </row>
    <row r="611" spans="10:15" x14ac:dyDescent="0.25">
      <c r="J611" s="180">
        <f t="shared" si="55"/>
        <v>2.7098330369660659</v>
      </c>
      <c r="K611" s="180">
        <f t="shared" si="56"/>
        <v>4.8640704099514602</v>
      </c>
      <c r="L611" s="180">
        <f t="shared" si="57"/>
        <v>6.2109353645351417</v>
      </c>
      <c r="M611" s="180">
        <f t="shared" si="58"/>
        <v>8.5496244672833548</v>
      </c>
      <c r="N611" s="1">
        <f t="shared" si="60"/>
        <v>85.799999999999315</v>
      </c>
      <c r="O611" s="180">
        <f t="shared" si="59"/>
        <v>1.655011655011748</v>
      </c>
    </row>
    <row r="612" spans="10:15" x14ac:dyDescent="0.25">
      <c r="J612" s="180">
        <f t="shared" si="55"/>
        <v>2.7189782962961342</v>
      </c>
      <c r="K612" s="180">
        <f t="shared" si="56"/>
        <v>4.8751139708856472</v>
      </c>
      <c r="L612" s="180">
        <f t="shared" si="57"/>
        <v>6.2227123002740541</v>
      </c>
      <c r="M612" s="180">
        <f t="shared" si="58"/>
        <v>8.5622750699799184</v>
      </c>
      <c r="N612" s="1">
        <f t="shared" si="60"/>
        <v>85.899999999999309</v>
      </c>
      <c r="O612" s="180">
        <f t="shared" si="59"/>
        <v>1.6414435389989297</v>
      </c>
    </row>
    <row r="613" spans="10:15" x14ac:dyDescent="0.25">
      <c r="J613" s="180">
        <f t="shared" si="55"/>
        <v>2.7281409109673231</v>
      </c>
      <c r="K613" s="180">
        <f t="shared" si="56"/>
        <v>4.8861643503274461</v>
      </c>
      <c r="L613" s="180">
        <f t="shared" si="57"/>
        <v>6.2344911284681626</v>
      </c>
      <c r="M613" s="180">
        <f t="shared" si="58"/>
        <v>8.5749211055017849</v>
      </c>
      <c r="N613" s="1">
        <f t="shared" si="60"/>
        <v>85.999999999999304</v>
      </c>
      <c r="O613" s="180">
        <f t="shared" si="59"/>
        <v>1.6279069767442795</v>
      </c>
    </row>
    <row r="614" spans="10:15" x14ac:dyDescent="0.25">
      <c r="J614" s="180">
        <f t="shared" si="55"/>
        <v>2.7373209135234156</v>
      </c>
      <c r="K614" s="180">
        <f t="shared" si="56"/>
        <v>4.897221546295178</v>
      </c>
      <c r="L614" s="180">
        <f t="shared" si="57"/>
        <v>6.2462718436322247</v>
      </c>
      <c r="M614" s="180">
        <f t="shared" si="58"/>
        <v>8.5875625726001079</v>
      </c>
      <c r="N614" s="1">
        <f t="shared" si="60"/>
        <v>86.099999999999298</v>
      </c>
      <c r="O614" s="180">
        <f t="shared" si="59"/>
        <v>1.614401858304392</v>
      </c>
    </row>
    <row r="615" spans="10:15" x14ac:dyDescent="0.25">
      <c r="J615" s="180">
        <f t="shared" si="55"/>
        <v>2.7465183366560977</v>
      </c>
      <c r="K615" s="180">
        <f t="shared" si="56"/>
        <v>4.9082855568358212</v>
      </c>
      <c r="L615" s="180">
        <f t="shared" si="57"/>
        <v>6.2580544403065179</v>
      </c>
      <c r="M615" s="180">
        <f t="shared" si="58"/>
        <v>8.600199470047631</v>
      </c>
      <c r="N615" s="1">
        <f t="shared" si="60"/>
        <v>86.199999999999292</v>
      </c>
      <c r="O615" s="180">
        <f t="shared" si="59"/>
        <v>1.6009280742460348</v>
      </c>
    </row>
    <row r="616" spans="10:15" x14ac:dyDescent="0.25">
      <c r="J616" s="180">
        <f t="shared" si="55"/>
        <v>2.7557332132052981</v>
      </c>
      <c r="K616" s="180">
        <f t="shared" si="56"/>
        <v>4.9193563800248619</v>
      </c>
      <c r="L616" s="180">
        <f t="shared" si="57"/>
        <v>6.2698389130566703</v>
      </c>
      <c r="M616" s="180">
        <f t="shared" si="58"/>
        <v>8.6128317966385577</v>
      </c>
      <c r="N616" s="1">
        <f t="shared" si="60"/>
        <v>86.299999999999287</v>
      </c>
      <c r="O616" s="180">
        <f t="shared" si="59"/>
        <v>1.5874855156432019</v>
      </c>
    </row>
    <row r="617" spans="10:15" x14ac:dyDescent="0.25">
      <c r="J617" s="180">
        <f t="shared" si="55"/>
        <v>2.7649655761595398</v>
      </c>
      <c r="K617" s="180">
        <f t="shared" si="56"/>
        <v>4.9304340139661536</v>
      </c>
      <c r="L617" s="180">
        <f t="shared" si="57"/>
        <v>6.281625256473534</v>
      </c>
      <c r="M617" s="180">
        <f t="shared" si="58"/>
        <v>8.6254595511883938</v>
      </c>
      <c r="N617" s="1">
        <f t="shared" si="60"/>
        <v>86.399999999999281</v>
      </c>
      <c r="O617" s="180">
        <f t="shared" si="59"/>
        <v>1.5740740740741703</v>
      </c>
    </row>
    <row r="618" spans="10:15" x14ac:dyDescent="0.25">
      <c r="J618" s="180">
        <f t="shared" si="55"/>
        <v>2.7742154586562879</v>
      </c>
      <c r="K618" s="180">
        <f t="shared" si="56"/>
        <v>4.9415184567917736</v>
      </c>
      <c r="L618" s="180">
        <f t="shared" si="57"/>
        <v>6.2934134651730247</v>
      </c>
      <c r="M618" s="180">
        <f t="shared" si="58"/>
        <v>8.6380827325338103</v>
      </c>
      <c r="N618" s="1">
        <f t="shared" si="60"/>
        <v>86.499999999999275</v>
      </c>
      <c r="O618" s="180">
        <f t="shared" si="59"/>
        <v>1.5606936416185935</v>
      </c>
    </row>
    <row r="619" spans="10:15" x14ac:dyDescent="0.25">
      <c r="J619" s="180">
        <f t="shared" si="55"/>
        <v>2.7834828939823075</v>
      </c>
      <c r="K619" s="180">
        <f t="shared" si="56"/>
        <v>4.9526097066618799</v>
      </c>
      <c r="L619" s="180">
        <f t="shared" si="57"/>
        <v>6.3052035337959813</v>
      </c>
      <c r="M619" s="180">
        <f t="shared" si="58"/>
        <v>8.650701339532505</v>
      </c>
      <c r="N619" s="1">
        <f t="shared" si="60"/>
        <v>86.59999999999927</v>
      </c>
      <c r="O619" s="180">
        <f t="shared" si="59"/>
        <v>1.5473441108546009</v>
      </c>
    </row>
    <row r="620" spans="10:15" x14ac:dyDescent="0.25">
      <c r="J620" s="180">
        <f t="shared" si="55"/>
        <v>2.7927679155740233</v>
      </c>
      <c r="K620" s="180">
        <f t="shared" si="56"/>
        <v>4.963707761764578</v>
      </c>
      <c r="L620" s="180">
        <f t="shared" si="57"/>
        <v>6.31699545700803</v>
      </c>
      <c r="M620" s="180">
        <f t="shared" si="58"/>
        <v>8.663315371063069</v>
      </c>
      <c r="N620" s="1">
        <f t="shared" si="60"/>
        <v>86.699999999999264</v>
      </c>
      <c r="O620" s="180">
        <f t="shared" si="59"/>
        <v>1.5340253748559221</v>
      </c>
    </row>
    <row r="621" spans="10:15" x14ac:dyDescent="0.25">
      <c r="J621" s="180">
        <f t="shared" si="55"/>
        <v>2.8020705570178772</v>
      </c>
      <c r="K621" s="180">
        <f t="shared" si="56"/>
        <v>4.9748126203157694</v>
      </c>
      <c r="L621" s="180">
        <f t="shared" si="57"/>
        <v>6.3287892294994288</v>
      </c>
      <c r="M621" s="180">
        <f t="shared" si="58"/>
        <v>8.6759248260248327</v>
      </c>
      <c r="N621" s="1">
        <f t="shared" si="60"/>
        <v>86.799999999999258</v>
      </c>
      <c r="O621" s="180">
        <f t="shared" si="59"/>
        <v>1.520737327189039</v>
      </c>
    </row>
    <row r="622" spans="10:15" x14ac:dyDescent="0.25">
      <c r="J622" s="180">
        <f t="shared" si="55"/>
        <v>2.8113908520506978</v>
      </c>
      <c r="K622" s="180">
        <f t="shared" si="56"/>
        <v>4.9859242805590291</v>
      </c>
      <c r="L622" s="180">
        <f t="shared" si="57"/>
        <v>6.3405848459849361</v>
      </c>
      <c r="M622" s="180">
        <f t="shared" si="58"/>
        <v>8.6885297033377515</v>
      </c>
      <c r="N622" s="1">
        <f t="shared" si="60"/>
        <v>86.899999999999253</v>
      </c>
      <c r="O622" s="180">
        <f t="shared" si="59"/>
        <v>1.5074798619103404</v>
      </c>
    </row>
    <row r="623" spans="10:15" x14ac:dyDescent="0.25">
      <c r="J623" s="180">
        <f t="shared" si="55"/>
        <v>2.8207288345600681</v>
      </c>
      <c r="K623" s="180">
        <f t="shared" si="56"/>
        <v>4.9970427407654565</v>
      </c>
      <c r="L623" s="180">
        <f t="shared" si="57"/>
        <v>6.3523823012036642</v>
      </c>
      <c r="M623" s="180">
        <f t="shared" si="58"/>
        <v>8.7011300019422411</v>
      </c>
      <c r="N623" s="1">
        <f t="shared" si="60"/>
        <v>86.999999999999247</v>
      </c>
      <c r="O623" s="180">
        <f t="shared" si="59"/>
        <v>1.4942528735633172</v>
      </c>
    </row>
    <row r="624" spans="10:15" x14ac:dyDescent="0.25">
      <c r="J624" s="180">
        <f t="shared" si="55"/>
        <v>2.8300845385846936</v>
      </c>
      <c r="K624" s="180">
        <f t="shared" si="56"/>
        <v>5.0081679992335388</v>
      </c>
      <c r="L624" s="180">
        <f t="shared" si="57"/>
        <v>6.3641815899189362</v>
      </c>
      <c r="M624" s="180">
        <f t="shared" si="58"/>
        <v>8.7137257207990686</v>
      </c>
      <c r="N624" s="1">
        <f t="shared" si="60"/>
        <v>87.099999999999241</v>
      </c>
      <c r="O624" s="180">
        <f t="shared" si="59"/>
        <v>1.4810562571757604</v>
      </c>
    </row>
    <row r="625" spans="10:15" x14ac:dyDescent="0.25">
      <c r="J625" s="180">
        <f t="shared" si="55"/>
        <v>2.8394579983147863</v>
      </c>
      <c r="K625" s="180">
        <f t="shared" si="56"/>
        <v>5.0193000542890287</v>
      </c>
      <c r="L625" s="180">
        <f t="shared" si="57"/>
        <v>6.3759827069181609</v>
      </c>
      <c r="M625" s="180">
        <f t="shared" si="58"/>
        <v>8.7263168588892022</v>
      </c>
      <c r="N625" s="1">
        <f t="shared" si="60"/>
        <v>87.199999999999235</v>
      </c>
      <c r="O625" s="180">
        <f t="shared" si="59"/>
        <v>1.4678899082569821</v>
      </c>
    </row>
    <row r="626" spans="10:15" x14ac:dyDescent="0.25">
      <c r="J626" s="180">
        <f t="shared" si="55"/>
        <v>2.8488492480924368</v>
      </c>
      <c r="K626" s="180">
        <f t="shared" si="56"/>
        <v>5.030438904284793</v>
      </c>
      <c r="L626" s="180">
        <f t="shared" si="57"/>
        <v>6.3877856470126844</v>
      </c>
      <c r="M626" s="180">
        <f t="shared" si="58"/>
        <v>8.7389034152136826</v>
      </c>
      <c r="N626" s="1">
        <f t="shared" si="60"/>
        <v>87.29999999999923</v>
      </c>
      <c r="O626" s="180">
        <f t="shared" si="59"/>
        <v>1.4547537227950613</v>
      </c>
    </row>
    <row r="627" spans="10:15" x14ac:dyDescent="0.25">
      <c r="J627" s="180">
        <f t="shared" si="55"/>
        <v>2.8582583224119995</v>
      </c>
      <c r="K627" s="180">
        <f t="shared" si="56"/>
        <v>5.0415845476006913</v>
      </c>
      <c r="L627" s="180">
        <f t="shared" si="57"/>
        <v>6.3995904050376469</v>
      </c>
      <c r="M627" s="180">
        <f t="shared" si="58"/>
        <v>8.751485388793494</v>
      </c>
      <c r="N627" s="1">
        <f t="shared" si="60"/>
        <v>87.399999999999224</v>
      </c>
      <c r="O627" s="180">
        <f t="shared" si="59"/>
        <v>1.4416475972541054</v>
      </c>
    </row>
    <row r="628" spans="10:15" x14ac:dyDescent="0.25">
      <c r="J628" s="180">
        <f t="shared" si="55"/>
        <v>2.8676852559204771</v>
      </c>
      <c r="K628" s="180">
        <f t="shared" si="56"/>
        <v>5.0527369826434381</v>
      </c>
      <c r="L628" s="180">
        <f t="shared" si="57"/>
        <v>6.4113969758518605</v>
      </c>
      <c r="M628" s="180">
        <f t="shared" si="58"/>
        <v>8.7640627786694232</v>
      </c>
      <c r="N628" s="1">
        <f t="shared" si="60"/>
        <v>87.499999999999218</v>
      </c>
      <c r="O628" s="180">
        <f t="shared" si="59"/>
        <v>1.4285714285715301</v>
      </c>
    </row>
    <row r="629" spans="10:15" x14ac:dyDescent="0.25">
      <c r="J629" s="180">
        <f t="shared" si="55"/>
        <v>2.8771300834179123</v>
      </c>
      <c r="K629" s="180">
        <f t="shared" si="56"/>
        <v>5.0638962078464713</v>
      </c>
      <c r="L629" s="180">
        <f t="shared" si="57"/>
        <v>6.423205354337667</v>
      </c>
      <c r="M629" s="180">
        <f t="shared" si="58"/>
        <v>8.7766355839019354</v>
      </c>
      <c r="N629" s="1">
        <f t="shared" si="60"/>
        <v>87.599999999999213</v>
      </c>
      <c r="O629" s="180">
        <f t="shared" si="59"/>
        <v>1.4155251141553542</v>
      </c>
    </row>
    <row r="630" spans="10:15" x14ac:dyDescent="0.25">
      <c r="J630" s="180">
        <f t="shared" si="55"/>
        <v>2.8865928398577823</v>
      </c>
      <c r="K630" s="180">
        <f t="shared" si="56"/>
        <v>5.0750622216698282</v>
      </c>
      <c r="L630" s="180">
        <f t="shared" si="57"/>
        <v>6.435015535400809</v>
      </c>
      <c r="M630" s="180">
        <f t="shared" si="58"/>
        <v>8.7892038035710502</v>
      </c>
      <c r="N630" s="1">
        <f t="shared" si="60"/>
        <v>87.699999999999207</v>
      </c>
      <c r="O630" s="180">
        <f t="shared" si="59"/>
        <v>1.4025085518815175</v>
      </c>
    </row>
    <row r="631" spans="10:15" x14ac:dyDescent="0.25">
      <c r="J631" s="180">
        <f t="shared" si="55"/>
        <v>2.8960735603473915</v>
      </c>
      <c r="K631" s="180">
        <f t="shared" si="56"/>
        <v>5.0862350226000075</v>
      </c>
      <c r="L631" s="180">
        <f t="shared" si="57"/>
        <v>6.4468275139702866</v>
      </c>
      <c r="M631" s="180">
        <f t="shared" si="58"/>
        <v>8.8017674367762009</v>
      </c>
      <c r="N631" s="1">
        <f t="shared" si="60"/>
        <v>87.799999999999201</v>
      </c>
      <c r="O631" s="180">
        <f t="shared" si="59"/>
        <v>1.3895216400912194</v>
      </c>
    </row>
    <row r="632" spans="10:15" x14ac:dyDescent="0.25">
      <c r="J632" s="180">
        <f t="shared" si="55"/>
        <v>2.9055722801482706</v>
      </c>
      <c r="K632" s="180">
        <f t="shared" si="56"/>
        <v>5.0974146091498422</v>
      </c>
      <c r="L632" s="180">
        <f t="shared" si="57"/>
        <v>6.4586412849982322</v>
      </c>
      <c r="M632" s="180">
        <f t="shared" si="58"/>
        <v>8.8143264826361065</v>
      </c>
      <c r="N632" s="1">
        <f t="shared" si="60"/>
        <v>87.899999999999196</v>
      </c>
      <c r="O632" s="180">
        <f t="shared" si="59"/>
        <v>1.3765642775882725</v>
      </c>
    </row>
    <row r="633" spans="10:15" x14ac:dyDescent="0.25">
      <c r="J633" s="180">
        <f t="shared" si="55"/>
        <v>2.9150890346765865</v>
      </c>
      <c r="K633" s="180">
        <f t="shared" si="56"/>
        <v>5.108600979858374</v>
      </c>
      <c r="L633" s="180">
        <f t="shared" si="57"/>
        <v>6.4704568434597816</v>
      </c>
      <c r="M633" s="180">
        <f t="shared" si="58"/>
        <v>8.8268809402886621</v>
      </c>
      <c r="N633" s="1">
        <f t="shared" si="60"/>
        <v>87.99999999999919</v>
      </c>
      <c r="O633" s="180">
        <f t="shared" si="59"/>
        <v>1.3636363636364681</v>
      </c>
    </row>
    <row r="634" spans="10:15" x14ac:dyDescent="0.25">
      <c r="J634" s="180">
        <f t="shared" si="55"/>
        <v>2.9246238595035439</v>
      </c>
      <c r="K634" s="180">
        <f t="shared" si="56"/>
        <v>5.1197941332907293</v>
      </c>
      <c r="L634" s="180">
        <f t="shared" si="57"/>
        <v>6.4822741843529359</v>
      </c>
      <c r="M634" s="180">
        <f t="shared" si="58"/>
        <v>8.8394308088907891</v>
      </c>
      <c r="N634" s="1">
        <f t="shared" si="60"/>
        <v>88.099999999999184</v>
      </c>
      <c r="O634" s="180">
        <f t="shared" si="59"/>
        <v>1.3507377979569721</v>
      </c>
    </row>
    <row r="635" spans="10:15" x14ac:dyDescent="0.25">
      <c r="J635" s="180">
        <f t="shared" si="55"/>
        <v>2.9341767903557958</v>
      </c>
      <c r="K635" s="180">
        <f t="shared" si="56"/>
        <v>5.1309940680379862</v>
      </c>
      <c r="L635" s="180">
        <f t="shared" si="57"/>
        <v>6.4940933026984355</v>
      </c>
      <c r="M635" s="180">
        <f t="shared" si="58"/>
        <v>8.8519760876183344</v>
      </c>
      <c r="N635" s="1">
        <f t="shared" si="60"/>
        <v>88.199999999999179</v>
      </c>
      <c r="O635" s="180">
        <f t="shared" si="59"/>
        <v>1.3378684807257297</v>
      </c>
    </row>
    <row r="636" spans="10:15" x14ac:dyDescent="0.25">
      <c r="J636" s="180">
        <f t="shared" si="55"/>
        <v>2.9437478631158642</v>
      </c>
      <c r="K636" s="180">
        <f t="shared" si="56"/>
        <v>5.1422007827170537</v>
      </c>
      <c r="L636" s="180">
        <f t="shared" si="57"/>
        <v>6.5059141935396365</v>
      </c>
      <c r="M636" s="180">
        <f t="shared" si="58"/>
        <v>8.8645167756659191</v>
      </c>
      <c r="N636" s="1">
        <f t="shared" si="60"/>
        <v>88.299999999999173</v>
      </c>
      <c r="O636" s="180">
        <f t="shared" si="59"/>
        <v>1.3250283125708879</v>
      </c>
    </row>
    <row r="637" spans="10:15" x14ac:dyDescent="0.25">
      <c r="J637" s="180">
        <f t="shared" si="55"/>
        <v>2.9533371138225482</v>
      </c>
      <c r="K637" s="180">
        <f t="shared" si="56"/>
        <v>5.1534142759705466</v>
      </c>
      <c r="L637" s="180">
        <f t="shared" si="57"/>
        <v>6.5177368519423728</v>
      </c>
      <c r="M637" s="180">
        <f t="shared" si="58"/>
        <v>8.8770528722468409</v>
      </c>
      <c r="N637" s="1">
        <f t="shared" si="60"/>
        <v>88.399999999999167</v>
      </c>
      <c r="O637" s="180">
        <f t="shared" si="59"/>
        <v>1.312217194570243</v>
      </c>
    </row>
    <row r="638" spans="10:15" x14ac:dyDescent="0.25">
      <c r="J638" s="180">
        <f t="shared" si="55"/>
        <v>2.9629445786713524</v>
      </c>
      <c r="K638" s="180">
        <f t="shared" si="56"/>
        <v>5.1646345464666625</v>
      </c>
      <c r="L638" s="180">
        <f t="shared" si="57"/>
        <v>6.5295612729948367</v>
      </c>
      <c r="M638" s="180">
        <f t="shared" si="58"/>
        <v>8.8895843765929339</v>
      </c>
      <c r="N638" s="1">
        <f t="shared" si="60"/>
        <v>88.499999999999162</v>
      </c>
      <c r="O638" s="180">
        <f t="shared" si="59"/>
        <v>1.2994350282486948</v>
      </c>
    </row>
    <row r="639" spans="10:15" x14ac:dyDescent="0.25">
      <c r="J639" s="180">
        <f t="shared" si="55"/>
        <v>2.9725702940149081</v>
      </c>
      <c r="K639" s="180">
        <f t="shared" si="56"/>
        <v>5.1758615928990581</v>
      </c>
      <c r="L639" s="180">
        <f t="shared" si="57"/>
        <v>6.5413874518074504</v>
      </c>
      <c r="M639" s="180">
        <f t="shared" si="58"/>
        <v>8.9021112879544511</v>
      </c>
      <c r="N639" s="1">
        <f t="shared" si="60"/>
        <v>88.599999999999156</v>
      </c>
      <c r="O639" s="180">
        <f t="shared" si="59"/>
        <v>1.2866817155757282</v>
      </c>
    </row>
    <row r="640" spans="10:15" x14ac:dyDescent="0.25">
      <c r="J640" s="180">
        <f t="shared" si="55"/>
        <v>2.9822142963634026</v>
      </c>
      <c r="K640" s="180">
        <f t="shared" si="56"/>
        <v>5.1870954139867269</v>
      </c>
      <c r="L640" s="180">
        <f t="shared" si="57"/>
        <v>6.5532153835127369</v>
      </c>
      <c r="M640" s="180">
        <f t="shared" si="58"/>
        <v>8.9146336055999491</v>
      </c>
      <c r="N640" s="1">
        <f t="shared" si="60"/>
        <v>88.69999999999915</v>
      </c>
      <c r="O640" s="180">
        <f t="shared" si="59"/>
        <v>1.2739571589629044</v>
      </c>
    </row>
    <row r="641" spans="10:15" x14ac:dyDescent="0.25">
      <c r="J641" s="180">
        <f t="shared" si="55"/>
        <v>2.9918766223850151</v>
      </c>
      <c r="K641" s="180">
        <f t="shared" si="56"/>
        <v>5.1983360084738859</v>
      </c>
      <c r="L641" s="180">
        <f t="shared" si="57"/>
        <v>6.5650450632652086</v>
      </c>
      <c r="M641" s="180">
        <f t="shared" si="58"/>
        <v>8.9271513288161621</v>
      </c>
      <c r="N641" s="1">
        <f t="shared" si="60"/>
        <v>88.799999999999145</v>
      </c>
      <c r="O641" s="180">
        <f t="shared" si="59"/>
        <v>1.2612612612613692</v>
      </c>
    </row>
    <row r="642" spans="10:15" x14ac:dyDescent="0.25">
      <c r="J642" s="180">
        <f t="shared" si="55"/>
        <v>3.001557308906341</v>
      </c>
      <c r="K642" s="180">
        <f t="shared" si="56"/>
        <v>5.2095833751298386</v>
      </c>
      <c r="L642" s="180">
        <f t="shared" si="57"/>
        <v>6.5768764862412192</v>
      </c>
      <c r="M642" s="180">
        <f t="shared" si="58"/>
        <v>8.9396644569078862</v>
      </c>
      <c r="N642" s="1">
        <f t="shared" si="60"/>
        <v>88.899999999999139</v>
      </c>
      <c r="O642" s="180">
        <f t="shared" si="59"/>
        <v>1.2485939257593888</v>
      </c>
    </row>
    <row r="643" spans="10:15" x14ac:dyDescent="0.25">
      <c r="J643" s="180">
        <f t="shared" ref="J643:J706" si="61">IF(D$5&gt;0.2*($O643),(D$5-0.2*($O643))^2/(D$5+0.8*($O643)),0)</f>
        <v>3.0112563929128457</v>
      </c>
      <c r="K643" s="180">
        <f t="shared" ref="K643:K706" si="62">IF(E$5&gt;0.2*($O643),(E$5-0.2*($O643))^2/(E$5+0.8*($O643)),0)</f>
        <v>5.2208375127488775</v>
      </c>
      <c r="L643" s="180">
        <f t="shared" ref="L643:L706" si="63">IF(F$5&gt;0.2*($O643),(F$5-0.2*($O643))^2/(F$5+0.8*($O643)),0)</f>
        <v>6.5887096476388711</v>
      </c>
      <c r="M643" s="180">
        <f t="shared" ref="M643:M706" si="64">IF(G$5&gt;0.2*($O643),(G$5-0.2*($O643))^2/(G$5+0.8*($O643)),0)</f>
        <v>8.9521729891978534</v>
      </c>
      <c r="N643" s="1">
        <f t="shared" si="60"/>
        <v>88.999999999999133</v>
      </c>
      <c r="O643" s="180">
        <f t="shared" ref="O643:O706" si="65">IF(N643&gt;0,1000/N643-10,1000)</f>
        <v>1.2359550561798844</v>
      </c>
    </row>
    <row r="644" spans="10:15" x14ac:dyDescent="0.25">
      <c r="J644" s="180">
        <f t="shared" si="61"/>
        <v>3.0209739115492957</v>
      </c>
      <c r="K644" s="180">
        <f t="shared" si="62"/>
        <v>5.2320984201501464</v>
      </c>
      <c r="L644" s="180">
        <f t="shared" si="63"/>
        <v>6.6005445426778673</v>
      </c>
      <c r="M644" s="180">
        <f t="shared" si="64"/>
        <v>8.9646769250266249</v>
      </c>
      <c r="N644" s="1">
        <f t="shared" ref="N644:N707" si="66">N643+0.1</f>
        <v>89.099999999999127</v>
      </c>
      <c r="O644" s="180">
        <f t="shared" si="65"/>
        <v>1.2233445566780006</v>
      </c>
    </row>
    <row r="645" spans="10:15" x14ac:dyDescent="0.25">
      <c r="J645" s="180">
        <f t="shared" si="61"/>
        <v>3.030709902120214</v>
      </c>
      <c r="K645" s="180">
        <f t="shared" si="62"/>
        <v>5.2433660961775397</v>
      </c>
      <c r="L645" s="180">
        <f t="shared" si="63"/>
        <v>6.6123811665994099</v>
      </c>
      <c r="M645" s="180">
        <f t="shared" si="64"/>
        <v>8.9771762637524706</v>
      </c>
      <c r="N645" s="1">
        <f t="shared" si="66"/>
        <v>89.199999999999122</v>
      </c>
      <c r="O645" s="180">
        <f t="shared" si="65"/>
        <v>1.2107623318386747</v>
      </c>
    </row>
    <row r="646" spans="10:15" x14ac:dyDescent="0.25">
      <c r="J646" s="180">
        <f t="shared" si="61"/>
        <v>3.0404644020903175</v>
      </c>
      <c r="K646" s="180">
        <f t="shared" si="62"/>
        <v>5.2546405396995706</v>
      </c>
      <c r="L646" s="180">
        <f t="shared" si="63"/>
        <v>6.6242195146660636</v>
      </c>
      <c r="M646" s="180">
        <f t="shared" si="64"/>
        <v>8.989671004751246</v>
      </c>
      <c r="N646" s="1">
        <f t="shared" si="66"/>
        <v>89.299999999999116</v>
      </c>
      <c r="O646" s="180">
        <f t="shared" si="65"/>
        <v>1.1982082866742427</v>
      </c>
    </row>
    <row r="647" spans="10:15" x14ac:dyDescent="0.25">
      <c r="J647" s="180">
        <f t="shared" si="61"/>
        <v>3.0502374490849848</v>
      </c>
      <c r="K647" s="180">
        <f t="shared" si="62"/>
        <v>5.2659217496092658</v>
      </c>
      <c r="L647" s="180">
        <f t="shared" si="63"/>
        <v>6.636059582161649</v>
      </c>
      <c r="M647" s="180">
        <f t="shared" si="64"/>
        <v>9.0021611474162846</v>
      </c>
      <c r="N647" s="1">
        <f t="shared" si="66"/>
        <v>89.39999999999911</v>
      </c>
      <c r="O647" s="180">
        <f t="shared" si="65"/>
        <v>1.185682326622036</v>
      </c>
    </row>
    <row r="648" spans="10:15" x14ac:dyDescent="0.25">
      <c r="J648" s="180">
        <f t="shared" si="61"/>
        <v>3.0600290808907058</v>
      </c>
      <c r="K648" s="180">
        <f t="shared" si="62"/>
        <v>5.2772097248240462</v>
      </c>
      <c r="L648" s="180">
        <f t="shared" si="63"/>
        <v>6.6479013643911156</v>
      </c>
      <c r="M648" s="180">
        <f t="shared" si="64"/>
        <v>9.0146466911582888</v>
      </c>
      <c r="N648" s="1">
        <f t="shared" si="66"/>
        <v>89.499999999999105</v>
      </c>
      <c r="O648" s="180">
        <f t="shared" si="65"/>
        <v>1.1731843575420111</v>
      </c>
    </row>
    <row r="649" spans="10:15" x14ac:dyDescent="0.25">
      <c r="J649" s="180">
        <f t="shared" si="61"/>
        <v>3.069839335455542</v>
      </c>
      <c r="K649" s="180">
        <f t="shared" si="62"/>
        <v>5.2885044642856123</v>
      </c>
      <c r="L649" s="180">
        <f t="shared" si="63"/>
        <v>6.6597448566804287</v>
      </c>
      <c r="M649" s="180">
        <f t="shared" si="64"/>
        <v>9.027127635405197</v>
      </c>
      <c r="N649" s="1">
        <f t="shared" si="66"/>
        <v>89.599999999999099</v>
      </c>
      <c r="O649" s="180">
        <f t="shared" si="65"/>
        <v>1.1607142857143984</v>
      </c>
    </row>
    <row r="650" spans="10:15" x14ac:dyDescent="0.25">
      <c r="J650" s="180">
        <f t="shared" si="61"/>
        <v>3.0796682508895943</v>
      </c>
      <c r="K650" s="180">
        <f t="shared" si="62"/>
        <v>5.2998059669598332</v>
      </c>
      <c r="L650" s="180">
        <f t="shared" si="63"/>
        <v>6.6715900543764519</v>
      </c>
      <c r="M650" s="180">
        <f t="shared" si="64"/>
        <v>9.0396039796020879</v>
      </c>
      <c r="N650" s="1">
        <f t="shared" si="66"/>
        <v>89.699999999999093</v>
      </c>
      <c r="O650" s="180">
        <f t="shared" si="65"/>
        <v>1.148272017837348</v>
      </c>
    </row>
    <row r="651" spans="10:15" x14ac:dyDescent="0.25">
      <c r="J651" s="180">
        <f t="shared" si="61"/>
        <v>3.0895158654654695</v>
      </c>
      <c r="K651" s="180">
        <f t="shared" si="62"/>
        <v>5.3111142318366324</v>
      </c>
      <c r="L651" s="180">
        <f t="shared" si="63"/>
        <v>6.683436952846824</v>
      </c>
      <c r="M651" s="180">
        <f t="shared" si="64"/>
        <v>9.0520757232110665</v>
      </c>
      <c r="N651" s="1">
        <f t="shared" si="66"/>
        <v>89.799999999999088</v>
      </c>
      <c r="O651" s="180">
        <f t="shared" si="65"/>
        <v>1.1358574610246119</v>
      </c>
    </row>
    <row r="652" spans="10:15" x14ac:dyDescent="0.25">
      <c r="J652" s="180">
        <f t="shared" si="61"/>
        <v>3.0993822176187513</v>
      </c>
      <c r="K652" s="180">
        <f t="shared" si="62"/>
        <v>5.3224292579298735</v>
      </c>
      <c r="L652" s="180">
        <f t="shared" si="63"/>
        <v>6.6952855474798536</v>
      </c>
      <c r="M652" s="180">
        <f t="shared" si="64"/>
        <v>9.0645428657111466</v>
      </c>
      <c r="N652" s="1">
        <f t="shared" si="66"/>
        <v>89.899999999999082</v>
      </c>
      <c r="O652" s="180">
        <f t="shared" si="65"/>
        <v>1.1234705228032276</v>
      </c>
    </row>
    <row r="653" spans="10:15" x14ac:dyDescent="0.25">
      <c r="J653" s="180">
        <f t="shared" si="61"/>
        <v>3.1092673459484779</v>
      </c>
      <c r="K653" s="180">
        <f t="shared" si="62"/>
        <v>5.3337510442772569</v>
      </c>
      <c r="L653" s="180">
        <f t="shared" si="63"/>
        <v>6.707135833684398</v>
      </c>
      <c r="M653" s="180">
        <f t="shared" si="64"/>
        <v>9.0770054065981434</v>
      </c>
      <c r="N653" s="1">
        <f t="shared" si="66"/>
        <v>89.999999999999076</v>
      </c>
      <c r="O653" s="180">
        <f t="shared" si="65"/>
        <v>1.1111111111112244</v>
      </c>
    </row>
    <row r="654" spans="10:15" x14ac:dyDescent="0.25">
      <c r="J654" s="180">
        <f t="shared" si="61"/>
        <v>3.1191712892176198</v>
      </c>
      <c r="K654" s="180">
        <f t="shared" si="62"/>
        <v>5.3450795899401964</v>
      </c>
      <c r="L654" s="180">
        <f t="shared" si="63"/>
        <v>6.7189878068897482</v>
      </c>
      <c r="M654" s="180">
        <f t="shared" si="64"/>
        <v>9.0894633453845639</v>
      </c>
      <c r="N654" s="1">
        <f t="shared" si="66"/>
        <v>90.099999999999071</v>
      </c>
      <c r="O654" s="180">
        <f t="shared" si="65"/>
        <v>1.0987791342953415</v>
      </c>
    </row>
    <row r="655" spans="10:15" x14ac:dyDescent="0.25">
      <c r="J655" s="180">
        <f t="shared" si="61"/>
        <v>3.1290940863535632</v>
      </c>
      <c r="K655" s="180">
        <f t="shared" si="62"/>
        <v>5.3564148940037244</v>
      </c>
      <c r="L655" s="180">
        <f t="shared" si="63"/>
        <v>6.7308414625455235</v>
      </c>
      <c r="M655" s="180">
        <f t="shared" si="64"/>
        <v>9.1019166815994961</v>
      </c>
      <c r="N655" s="1">
        <f t="shared" si="66"/>
        <v>90.199999999999065</v>
      </c>
      <c r="O655" s="180">
        <f t="shared" si="65"/>
        <v>1.0864745011087624</v>
      </c>
    </row>
    <row r="656" spans="10:15" x14ac:dyDescent="0.25">
      <c r="J656" s="180">
        <f t="shared" si="61"/>
        <v>3.1390357764485999</v>
      </c>
      <c r="K656" s="180">
        <f t="shared" si="62"/>
        <v>5.3677569555763744</v>
      </c>
      <c r="L656" s="180">
        <f t="shared" si="63"/>
        <v>6.7426967961215487</v>
      </c>
      <c r="M656" s="180">
        <f t="shared" si="64"/>
        <v>9.1143654147885105</v>
      </c>
      <c r="N656" s="1">
        <f t="shared" si="66"/>
        <v>90.299999999999059</v>
      </c>
      <c r="O656" s="180">
        <f t="shared" si="65"/>
        <v>1.0741971207088632</v>
      </c>
    </row>
    <row r="657" spans="10:15" x14ac:dyDescent="0.25">
      <c r="J657" s="180">
        <f t="shared" si="61"/>
        <v>3.1489963987604095</v>
      </c>
      <c r="K657" s="180">
        <f t="shared" si="62"/>
        <v>5.379105773790072</v>
      </c>
      <c r="L657" s="180">
        <f t="shared" si="63"/>
        <v>6.7545538031077506</v>
      </c>
      <c r="M657" s="180">
        <f t="shared" si="64"/>
        <v>9.1268095445135291</v>
      </c>
      <c r="N657" s="1">
        <f t="shared" si="66"/>
        <v>90.399999999999054</v>
      </c>
      <c r="O657" s="180">
        <f t="shared" si="65"/>
        <v>1.0619469026549826</v>
      </c>
    </row>
    <row r="658" spans="10:15" x14ac:dyDescent="0.25">
      <c r="J658" s="180">
        <f t="shared" si="61"/>
        <v>3.1589759927125627</v>
      </c>
      <c r="K658" s="180">
        <f t="shared" si="62"/>
        <v>5.3904613478000334</v>
      </c>
      <c r="L658" s="180">
        <f t="shared" si="63"/>
        <v>6.7664124790140399</v>
      </c>
      <c r="M658" s="180">
        <f t="shared" si="64"/>
        <v>9.1392490703527507</v>
      </c>
      <c r="N658" s="1">
        <f t="shared" si="66"/>
        <v>90.499999999999048</v>
      </c>
      <c r="O658" s="180">
        <f t="shared" si="65"/>
        <v>1.049723756906193</v>
      </c>
    </row>
    <row r="659" spans="10:15" x14ac:dyDescent="0.25">
      <c r="J659" s="180">
        <f t="shared" si="61"/>
        <v>3.1689745978950139</v>
      </c>
      <c r="K659" s="180">
        <f t="shared" si="62"/>
        <v>5.4018236767846508</v>
      </c>
      <c r="L659" s="180">
        <f t="shared" si="63"/>
        <v>6.7782728193702049</v>
      </c>
      <c r="M659" s="180">
        <f t="shared" si="64"/>
        <v>9.151683991900514</v>
      </c>
      <c r="N659" s="1">
        <f t="shared" si="66"/>
        <v>90.599999999999042</v>
      </c>
      <c r="O659" s="180">
        <f t="shared" si="65"/>
        <v>1.0375275938191013</v>
      </c>
    </row>
    <row r="660" spans="10:15" x14ac:dyDescent="0.25">
      <c r="J660" s="180">
        <f t="shared" si="61"/>
        <v>3.1789922540646058</v>
      </c>
      <c r="K660" s="180">
        <f t="shared" si="62"/>
        <v>5.4131927599454004</v>
      </c>
      <c r="L660" s="180">
        <f t="shared" si="63"/>
        <v>6.7901348197258056</v>
      </c>
      <c r="M660" s="180">
        <f t="shared" si="64"/>
        <v>9.1641143087672159</v>
      </c>
      <c r="N660" s="1">
        <f t="shared" si="66"/>
        <v>90.699999999999037</v>
      </c>
      <c r="O660" s="180">
        <f t="shared" si="65"/>
        <v>1.0253583241456514</v>
      </c>
    </row>
    <row r="661" spans="10:15" x14ac:dyDescent="0.25">
      <c r="J661" s="180">
        <f t="shared" si="61"/>
        <v>3.1890290011455726</v>
      </c>
      <c r="K661" s="180">
        <f t="shared" si="62"/>
        <v>5.4245685965067203</v>
      </c>
      <c r="L661" s="180">
        <f t="shared" si="63"/>
        <v>6.8019984756500573</v>
      </c>
      <c r="M661" s="180">
        <f t="shared" si="64"/>
        <v>9.1765400205791927</v>
      </c>
      <c r="N661" s="1">
        <f t="shared" si="66"/>
        <v>90.799999999999031</v>
      </c>
      <c r="O661" s="180">
        <f t="shared" si="65"/>
        <v>1.0132158590309537</v>
      </c>
    </row>
    <row r="662" spans="10:15" x14ac:dyDescent="0.25">
      <c r="J662" s="180">
        <f t="shared" si="61"/>
        <v>3.1990848792300484</v>
      </c>
      <c r="K662" s="180">
        <f t="shared" si="62"/>
        <v>5.435951185715914</v>
      </c>
      <c r="L662" s="180">
        <f t="shared" si="63"/>
        <v>6.8138637827317252</v>
      </c>
      <c r="M662" s="180">
        <f t="shared" si="64"/>
        <v>9.1889611269786222</v>
      </c>
      <c r="N662" s="1">
        <f t="shared" si="66"/>
        <v>90.899999999999025</v>
      </c>
      <c r="O662" s="180">
        <f t="shared" si="65"/>
        <v>1.0011001100111194</v>
      </c>
    </row>
    <row r="663" spans="10:15" x14ac:dyDescent="0.25">
      <c r="J663" s="180">
        <f t="shared" si="61"/>
        <v>3.2091599285785866</v>
      </c>
      <c r="K663" s="180">
        <f t="shared" si="62"/>
        <v>5.4473405268430515</v>
      </c>
      <c r="L663" s="180">
        <f t="shared" si="63"/>
        <v>6.8257307365790201</v>
      </c>
      <c r="M663" s="180">
        <f t="shared" si="64"/>
        <v>9.2013776276234189</v>
      </c>
      <c r="N663" s="1">
        <f t="shared" si="66"/>
        <v>90.999999999999019</v>
      </c>
      <c r="O663" s="180">
        <f t="shared" si="65"/>
        <v>0.98901098901110807</v>
      </c>
    </row>
    <row r="664" spans="10:15" x14ac:dyDescent="0.25">
      <c r="J664" s="180">
        <f t="shared" si="61"/>
        <v>3.2192541896206746</v>
      </c>
      <c r="K664" s="180">
        <f t="shared" si="62"/>
        <v>5.4587366191808631</v>
      </c>
      <c r="L664" s="180">
        <f t="shared" si="63"/>
        <v>6.8375993328194911</v>
      </c>
      <c r="M664" s="180">
        <f t="shared" si="64"/>
        <v>9.2137895221871329</v>
      </c>
      <c r="N664" s="1">
        <f t="shared" si="66"/>
        <v>91.099999999999014</v>
      </c>
      <c r="O664" s="180">
        <f t="shared" si="65"/>
        <v>0.976948408342599</v>
      </c>
    </row>
    <row r="665" spans="10:15" x14ac:dyDescent="0.25">
      <c r="J665" s="180">
        <f t="shared" si="61"/>
        <v>3.229367702955241</v>
      </c>
      <c r="K665" s="180">
        <f t="shared" si="62"/>
        <v>5.4701394620446235</v>
      </c>
      <c r="L665" s="180">
        <f t="shared" si="63"/>
        <v>6.8494695670999093</v>
      </c>
      <c r="M665" s="180">
        <f t="shared" si="64"/>
        <v>9.2261968103588448</v>
      </c>
      <c r="N665" s="1">
        <f t="shared" si="66"/>
        <v>91.199999999999008</v>
      </c>
      <c r="O665" s="180">
        <f t="shared" si="65"/>
        <v>0.96491228070187418</v>
      </c>
    </row>
    <row r="666" spans="10:15" x14ac:dyDescent="0.25">
      <c r="J666" s="180">
        <f t="shared" si="61"/>
        <v>3.2395005093512057</v>
      </c>
      <c r="K666" s="180">
        <f t="shared" si="62"/>
        <v>5.4815490547720804</v>
      </c>
      <c r="L666" s="180">
        <f t="shared" si="63"/>
        <v>6.8613414350861825</v>
      </c>
      <c r="M666" s="180">
        <f t="shared" si="64"/>
        <v>9.2385994918430683</v>
      </c>
      <c r="N666" s="1">
        <f t="shared" si="66"/>
        <v>91.299999999999002</v>
      </c>
      <c r="O666" s="180">
        <f t="shared" si="65"/>
        <v>0.95290251916769897</v>
      </c>
    </row>
    <row r="667" spans="10:15" x14ac:dyDescent="0.25">
      <c r="J667" s="180">
        <f t="shared" si="61"/>
        <v>3.2496526497479867</v>
      </c>
      <c r="K667" s="180">
        <f t="shared" si="62"/>
        <v>5.4929653967233198</v>
      </c>
      <c r="L667" s="180">
        <f t="shared" si="63"/>
        <v>6.873214932463231</v>
      </c>
      <c r="M667" s="180">
        <f t="shared" si="64"/>
        <v>9.2509975663596435</v>
      </c>
      <c r="N667" s="1">
        <f t="shared" si="66"/>
        <v>91.399999999998997</v>
      </c>
      <c r="O667" s="180">
        <f t="shared" si="65"/>
        <v>0.94091903719924552</v>
      </c>
    </row>
    <row r="668" spans="10:15" x14ac:dyDescent="0.25">
      <c r="J668" s="180">
        <f t="shared" si="61"/>
        <v>3.2598241652560445</v>
      </c>
      <c r="K668" s="180">
        <f t="shared" si="62"/>
        <v>5.5043884872806927</v>
      </c>
      <c r="L668" s="180">
        <f t="shared" si="63"/>
        <v>6.8850900549348939</v>
      </c>
      <c r="M668" s="180">
        <f t="shared" si="64"/>
        <v>9.2633910336436536</v>
      </c>
      <c r="N668" s="1">
        <f t="shared" si="66"/>
        <v>91.499999999998991</v>
      </c>
      <c r="O668" s="180">
        <f t="shared" si="65"/>
        <v>0.92896174863400027</v>
      </c>
    </row>
    <row r="669" spans="10:15" x14ac:dyDescent="0.25">
      <c r="J669" s="180">
        <f t="shared" si="61"/>
        <v>3.2700150971574105</v>
      </c>
      <c r="K669" s="180">
        <f t="shared" si="62"/>
        <v>5.5158183258486968</v>
      </c>
      <c r="L669" s="180">
        <f t="shared" si="63"/>
        <v>6.8969667982238239</v>
      </c>
      <c r="M669" s="180">
        <f t="shared" si="64"/>
        <v>9.2757798934453017</v>
      </c>
      <c r="N669" s="1">
        <f t="shared" si="66"/>
        <v>91.599999999998985</v>
      </c>
      <c r="O669" s="180">
        <f t="shared" si="65"/>
        <v>0.91703056768571045</v>
      </c>
    </row>
    <row r="670" spans="10:15" x14ac:dyDescent="0.25">
      <c r="J670" s="180">
        <f t="shared" si="61"/>
        <v>3.2802254869062346</v>
      </c>
      <c r="K670" s="180">
        <f t="shared" si="62"/>
        <v>5.5272549118538929</v>
      </c>
      <c r="L670" s="180">
        <f t="shared" si="63"/>
        <v>6.9088451580713839</v>
      </c>
      <c r="M670" s="180">
        <f t="shared" si="64"/>
        <v>9.2881641455298318</v>
      </c>
      <c r="N670" s="1">
        <f t="shared" si="66"/>
        <v>91.69999999999898</v>
      </c>
      <c r="O670" s="180">
        <f t="shared" si="65"/>
        <v>0.90512540894232352</v>
      </c>
    </row>
    <row r="671" spans="10:15" x14ac:dyDescent="0.25">
      <c r="J671" s="180">
        <f t="shared" si="61"/>
        <v>3.2904553761293234</v>
      </c>
      <c r="K671" s="180">
        <f t="shared" si="62"/>
        <v>5.5386982447447908</v>
      </c>
      <c r="L671" s="180">
        <f t="shared" si="63"/>
        <v>6.9207251302375461</v>
      </c>
      <c r="M671" s="180">
        <f t="shared" si="64"/>
        <v>9.3005437896774179</v>
      </c>
      <c r="N671" s="1">
        <f t="shared" si="66"/>
        <v>91.799999999998974</v>
      </c>
      <c r="O671" s="180">
        <f t="shared" si="65"/>
        <v>0.89324618736395678</v>
      </c>
    </row>
    <row r="672" spans="10:15" x14ac:dyDescent="0.25">
      <c r="J672" s="180">
        <f t="shared" si="61"/>
        <v>3.3007048066266966</v>
      </c>
      <c r="K672" s="180">
        <f t="shared" si="62"/>
        <v>5.5501483239917722</v>
      </c>
      <c r="L672" s="180">
        <f t="shared" si="63"/>
        <v>6.932606710500794</v>
      </c>
      <c r="M672" s="180">
        <f t="shared" si="64"/>
        <v>9.3129188256830844</v>
      </c>
      <c r="N672" s="1">
        <f t="shared" si="66"/>
        <v>91.899999999998968</v>
      </c>
      <c r="O672" s="180">
        <f t="shared" si="65"/>
        <v>0.88139281828086169</v>
      </c>
    </row>
    <row r="673" spans="10:15" x14ac:dyDescent="0.25">
      <c r="J673" s="180">
        <f t="shared" si="61"/>
        <v>3.3109738203721228</v>
      </c>
      <c r="K673" s="180">
        <f t="shared" si="62"/>
        <v>5.5616051490869678</v>
      </c>
      <c r="L673" s="180">
        <f t="shared" si="63"/>
        <v>6.9444898946580098</v>
      </c>
      <c r="M673" s="180">
        <f t="shared" si="64"/>
        <v>9.325289253356587</v>
      </c>
      <c r="N673" s="1">
        <f t="shared" si="66"/>
        <v>91.999999999998963</v>
      </c>
      <c r="O673" s="180">
        <f t="shared" si="65"/>
        <v>0.86956521739142723</v>
      </c>
    </row>
    <row r="674" spans="10:15" x14ac:dyDescent="0.25">
      <c r="J674" s="180">
        <f t="shared" si="61"/>
        <v>3.321262459513695</v>
      </c>
      <c r="K674" s="180">
        <f t="shared" si="62"/>
        <v>5.5730687195441897</v>
      </c>
      <c r="L674" s="180">
        <f t="shared" si="63"/>
        <v>6.9563746785243907</v>
      </c>
      <c r="M674" s="180">
        <f t="shared" si="64"/>
        <v>9.3376550725223328</v>
      </c>
      <c r="N674" s="1">
        <f t="shared" si="66"/>
        <v>92.099999999998957</v>
      </c>
      <c r="O674" s="180">
        <f t="shared" si="65"/>
        <v>0.85776330076016727</v>
      </c>
    </row>
    <row r="675" spans="10:15" x14ac:dyDescent="0.25">
      <c r="J675" s="180">
        <f t="shared" si="61"/>
        <v>3.3315707663743801</v>
      </c>
      <c r="K675" s="180">
        <f t="shared" si="62"/>
        <v>5.584539034898814</v>
      </c>
      <c r="L675" s="180">
        <f t="shared" si="63"/>
        <v>6.9682610579333408</v>
      </c>
      <c r="M675" s="180">
        <f t="shared" si="64"/>
        <v>9.350016283019281</v>
      </c>
      <c r="N675" s="1">
        <f t="shared" si="66"/>
        <v>92.199999999998951</v>
      </c>
      <c r="O675" s="180">
        <f t="shared" si="65"/>
        <v>0.84598698481574175</v>
      </c>
    </row>
    <row r="676" spans="10:15" x14ac:dyDescent="0.25">
      <c r="J676" s="180">
        <f t="shared" si="61"/>
        <v>3.3418987834525784</v>
      </c>
      <c r="K676" s="180">
        <f t="shared" si="62"/>
        <v>5.5960160947076929</v>
      </c>
      <c r="L676" s="180">
        <f t="shared" si="63"/>
        <v>6.9801490287363643</v>
      </c>
      <c r="M676" s="180">
        <f t="shared" si="64"/>
        <v>9.3623728847008501</v>
      </c>
      <c r="N676" s="1">
        <f t="shared" si="66"/>
        <v>92.299999999998946</v>
      </c>
      <c r="O676" s="180">
        <f t="shared" si="65"/>
        <v>0.83423618634898666</v>
      </c>
    </row>
    <row r="677" spans="10:15" x14ac:dyDescent="0.25">
      <c r="J677" s="180">
        <f t="shared" si="61"/>
        <v>3.3522465534227055</v>
      </c>
      <c r="K677" s="180">
        <f t="shared" si="62"/>
        <v>5.6074998985490669</v>
      </c>
      <c r="L677" s="180">
        <f t="shared" si="63"/>
        <v>6.9920385868029911</v>
      </c>
      <c r="M677" s="180">
        <f t="shared" si="64"/>
        <v>9.3747248774348186</v>
      </c>
      <c r="N677" s="1">
        <f t="shared" si="66"/>
        <v>92.39999999999894</v>
      </c>
      <c r="O677" s="180">
        <f t="shared" si="65"/>
        <v>0.82251082251094587</v>
      </c>
    </row>
    <row r="678" spans="10:15" x14ac:dyDescent="0.25">
      <c r="J678" s="180">
        <f t="shared" si="61"/>
        <v>3.3626141191357481</v>
      </c>
      <c r="K678" s="180">
        <f t="shared" si="62"/>
        <v>5.61899044602246</v>
      </c>
      <c r="L678" s="180">
        <f t="shared" si="63"/>
        <v>7.0039297280206538</v>
      </c>
      <c r="M678" s="180">
        <f t="shared" si="64"/>
        <v>9.3870722611032349</v>
      </c>
      <c r="N678" s="1">
        <f t="shared" si="66"/>
        <v>92.499999999998934</v>
      </c>
      <c r="O678" s="180">
        <f t="shared" si="65"/>
        <v>0.81081081081093487</v>
      </c>
    </row>
    <row r="679" spans="10:15" x14ac:dyDescent="0.25">
      <c r="J679" s="180">
        <f t="shared" si="61"/>
        <v>3.3730015236198541</v>
      </c>
      <c r="K679" s="180">
        <f t="shared" si="62"/>
        <v>5.6304877367485968</v>
      </c>
      <c r="L679" s="180">
        <f t="shared" si="63"/>
        <v>7.0158224482946077</v>
      </c>
      <c r="M679" s="180">
        <f t="shared" si="64"/>
        <v>9.3994150356023276</v>
      </c>
      <c r="N679" s="1">
        <f t="shared" si="66"/>
        <v>92.599999999998929</v>
      </c>
      <c r="O679" s="180">
        <f t="shared" si="65"/>
        <v>0.79913606911459567</v>
      </c>
    </row>
    <row r="680" spans="10:15" x14ac:dyDescent="0.25">
      <c r="J680" s="180">
        <f t="shared" si="61"/>
        <v>3.3834088100809039</v>
      </c>
      <c r="K680" s="180">
        <f t="shared" si="62"/>
        <v>5.6419917703693052</v>
      </c>
      <c r="L680" s="180">
        <f t="shared" si="63"/>
        <v>7.0277167435478276</v>
      </c>
      <c r="M680" s="180">
        <f t="shared" si="64"/>
        <v>9.4117532008424121</v>
      </c>
      <c r="N680" s="1">
        <f t="shared" si="66"/>
        <v>92.699999999998923</v>
      </c>
      <c r="O680" s="180">
        <f t="shared" si="65"/>
        <v>0.78748651564198013</v>
      </c>
    </row>
    <row r="681" spans="10:15" x14ac:dyDescent="0.25">
      <c r="J681" s="180">
        <f t="shared" si="61"/>
        <v>3.3938360219030996</v>
      </c>
      <c r="K681" s="180">
        <f t="shared" si="62"/>
        <v>5.6535025465474256</v>
      </c>
      <c r="L681" s="180">
        <f t="shared" si="63"/>
        <v>7.0396126097209129</v>
      </c>
      <c r="M681" s="180">
        <f t="shared" si="64"/>
        <v>9.4240867567477977</v>
      </c>
      <c r="N681" s="1">
        <f t="shared" si="66"/>
        <v>92.799999999998917</v>
      </c>
      <c r="O681" s="180">
        <f t="shared" si="65"/>
        <v>0.77586206896564214</v>
      </c>
    </row>
    <row r="682" spans="10:15" x14ac:dyDescent="0.25">
      <c r="J682" s="180">
        <f t="shared" si="61"/>
        <v>3.4042832026495455</v>
      </c>
      <c r="K682" s="180">
        <f t="shared" si="62"/>
        <v>5.6650200649667175</v>
      </c>
      <c r="L682" s="180">
        <f t="shared" si="63"/>
        <v>7.0515100427719926</v>
      </c>
      <c r="M682" s="180">
        <f t="shared" si="64"/>
        <v>9.4364157032566904</v>
      </c>
      <c r="N682" s="1">
        <f t="shared" si="66"/>
        <v>92.899999999998911</v>
      </c>
      <c r="O682" s="180">
        <f t="shared" si="65"/>
        <v>0.76426264800873689</v>
      </c>
    </row>
    <row r="683" spans="10:15" x14ac:dyDescent="0.25">
      <c r="J683" s="180">
        <f t="shared" si="61"/>
        <v>3.4147503960628502</v>
      </c>
      <c r="K683" s="180">
        <f t="shared" si="62"/>
        <v>5.6765443253317738</v>
      </c>
      <c r="L683" s="180">
        <f t="shared" si="63"/>
        <v>7.0634090386766362</v>
      </c>
      <c r="M683" s="180">
        <f t="shared" si="64"/>
        <v>9.4487400403211197</v>
      </c>
      <c r="N683" s="1">
        <f t="shared" si="66"/>
        <v>92.999999999998906</v>
      </c>
      <c r="O683" s="180">
        <f t="shared" si="65"/>
        <v>0.75268817204313798</v>
      </c>
    </row>
    <row r="684" spans="10:15" x14ac:dyDescent="0.25">
      <c r="J684" s="180">
        <f t="shared" si="61"/>
        <v>3.425237646065721</v>
      </c>
      <c r="K684" s="180">
        <f t="shared" si="62"/>
        <v>5.6880753273679314</v>
      </c>
      <c r="L684" s="180">
        <f t="shared" si="63"/>
        <v>7.0753095934277583</v>
      </c>
      <c r="M684" s="180">
        <f t="shared" si="64"/>
        <v>9.4610597679068373</v>
      </c>
      <c r="N684" s="1">
        <f t="shared" si="66"/>
        <v>93.0999999999989</v>
      </c>
      <c r="O684" s="180">
        <f t="shared" si="65"/>
        <v>0.74113856068755979</v>
      </c>
    </row>
    <row r="685" spans="10:15" x14ac:dyDescent="0.25">
      <c r="J685" s="180">
        <f t="shared" si="61"/>
        <v>3.4357449967615548</v>
      </c>
      <c r="K685" s="180">
        <f t="shared" si="62"/>
        <v>5.6996130708211741</v>
      </c>
      <c r="L685" s="180">
        <f t="shared" si="63"/>
        <v>7.0872117030355124</v>
      </c>
      <c r="M685" s="180">
        <f t="shared" si="64"/>
        <v>9.4733748859932234</v>
      </c>
      <c r="N685" s="1">
        <f t="shared" si="66"/>
        <v>93.199999999998894</v>
      </c>
      <c r="O685" s="180">
        <f t="shared" si="65"/>
        <v>0.7296137339057065</v>
      </c>
    </row>
    <row r="686" spans="10:15" x14ac:dyDescent="0.25">
      <c r="J686" s="180">
        <f t="shared" si="61"/>
        <v>3.446272492435055</v>
      </c>
      <c r="K686" s="180">
        <f t="shared" si="62"/>
        <v>5.711157555458052</v>
      </c>
      <c r="L686" s="180">
        <f t="shared" si="63"/>
        <v>7.0991153635272211</v>
      </c>
      <c r="M686" s="180">
        <f t="shared" si="64"/>
        <v>9.4856853945732116</v>
      </c>
      <c r="N686" s="1">
        <f t="shared" si="66"/>
        <v>93.299999999998889</v>
      </c>
      <c r="O686" s="180">
        <f t="shared" si="65"/>
        <v>0.71811361200441404</v>
      </c>
    </row>
    <row r="687" spans="10:15" x14ac:dyDescent="0.25">
      <c r="J687" s="180">
        <f t="shared" si="61"/>
        <v>3.4568201775528329</v>
      </c>
      <c r="K687" s="180">
        <f t="shared" si="62"/>
        <v>5.7227087810655881</v>
      </c>
      <c r="L687" s="180">
        <f t="shared" si="63"/>
        <v>7.1110205709472609</v>
      </c>
      <c r="M687" s="180">
        <f t="shared" si="64"/>
        <v>9.4979912936531896</v>
      </c>
      <c r="N687" s="1">
        <f t="shared" si="66"/>
        <v>93.399999999998883</v>
      </c>
      <c r="O687" s="180">
        <f t="shared" si="65"/>
        <v>0.70663811563182044</v>
      </c>
    </row>
    <row r="688" spans="10:15" x14ac:dyDescent="0.25">
      <c r="J688" s="180">
        <f t="shared" si="61"/>
        <v>3.4673880967640285</v>
      </c>
      <c r="K688" s="180">
        <f t="shared" si="62"/>
        <v>5.734266747451203</v>
      </c>
      <c r="L688" s="180">
        <f t="shared" si="63"/>
        <v>7.1229273213569995</v>
      </c>
      <c r="M688" s="180">
        <f t="shared" si="64"/>
        <v>9.5102925832529195</v>
      </c>
      <c r="N688" s="1">
        <f t="shared" si="66"/>
        <v>93.499999999998877</v>
      </c>
      <c r="O688" s="180">
        <f t="shared" si="65"/>
        <v>0.69518716577552908</v>
      </c>
    </row>
    <row r="689" spans="10:15" x14ac:dyDescent="0.25">
      <c r="J689" s="180">
        <f t="shared" si="61"/>
        <v>3.4779762949009143</v>
      </c>
      <c r="K689" s="180">
        <f t="shared" si="62"/>
        <v>5.7458314544426026</v>
      </c>
      <c r="L689" s="180">
        <f t="shared" si="63"/>
        <v>7.1348356108346662</v>
      </c>
      <c r="M689" s="180">
        <f t="shared" si="64"/>
        <v>9.5225892634054503</v>
      </c>
      <c r="N689" s="1">
        <f t="shared" si="66"/>
        <v>93.599999999998872</v>
      </c>
      <c r="O689" s="180">
        <f t="shared" si="65"/>
        <v>0.68376068376081278</v>
      </c>
    </row>
    <row r="690" spans="10:15" x14ac:dyDescent="0.25">
      <c r="J690" s="180">
        <f t="shared" si="61"/>
        <v>3.4885848169795315</v>
      </c>
      <c r="K690" s="180">
        <f t="shared" si="62"/>
        <v>5.7574029018877253</v>
      </c>
      <c r="L690" s="180">
        <f t="shared" si="63"/>
        <v>7.1467454354753057</v>
      </c>
      <c r="M690" s="180">
        <f t="shared" si="64"/>
        <v>9.5348813341570295</v>
      </c>
      <c r="N690" s="1">
        <f t="shared" si="66"/>
        <v>93.699999999998866</v>
      </c>
      <c r="O690" s="180">
        <f t="shared" si="65"/>
        <v>0.67235859124879482</v>
      </c>
    </row>
    <row r="691" spans="10:15" x14ac:dyDescent="0.25">
      <c r="J691" s="180">
        <f t="shared" si="61"/>
        <v>3.499213708200307</v>
      </c>
      <c r="K691" s="180">
        <f t="shared" si="62"/>
        <v>5.7689810896546252</v>
      </c>
      <c r="L691" s="180">
        <f t="shared" si="63"/>
        <v>7.1586567913906487</v>
      </c>
      <c r="M691" s="180">
        <f t="shared" si="64"/>
        <v>9.5471687955670159</v>
      </c>
      <c r="N691" s="1">
        <f t="shared" si="66"/>
        <v>93.79999999999886</v>
      </c>
      <c r="O691" s="180">
        <f t="shared" si="65"/>
        <v>0.66098081023467081</v>
      </c>
    </row>
    <row r="692" spans="10:15" x14ac:dyDescent="0.25">
      <c r="J692" s="180">
        <f t="shared" si="61"/>
        <v>3.5098630139486837</v>
      </c>
      <c r="K692" s="180">
        <f t="shared" si="62"/>
        <v>5.7805660176314104</v>
      </c>
      <c r="L692" s="180">
        <f t="shared" si="63"/>
        <v>7.1705696747090517</v>
      </c>
      <c r="M692" s="180">
        <f t="shared" si="64"/>
        <v>9.559451647707796</v>
      </c>
      <c r="N692" s="1">
        <f t="shared" si="66"/>
        <v>93.899999999998855</v>
      </c>
      <c r="O692" s="180">
        <f t="shared" si="65"/>
        <v>0.64962726304592344</v>
      </c>
    </row>
    <row r="693" spans="10:15" x14ac:dyDescent="0.25">
      <c r="J693" s="180">
        <f t="shared" si="61"/>
        <v>3.5205327797957611</v>
      </c>
      <c r="K693" s="180">
        <f t="shared" si="62"/>
        <v>5.7921576857261456</v>
      </c>
      <c r="L693" s="180">
        <f t="shared" si="63"/>
        <v>7.1824840815753985</v>
      </c>
      <c r="M693" s="180">
        <f t="shared" si="64"/>
        <v>9.5717298906647059</v>
      </c>
      <c r="N693" s="1">
        <f t="shared" si="66"/>
        <v>93.999999999998849</v>
      </c>
      <c r="O693" s="180">
        <f t="shared" si="65"/>
        <v>0.63829787234055502</v>
      </c>
    </row>
    <row r="694" spans="10:15" x14ac:dyDescent="0.25">
      <c r="J694" s="180">
        <f t="shared" si="61"/>
        <v>3.5312230514989227</v>
      </c>
      <c r="K694" s="180">
        <f t="shared" si="62"/>
        <v>5.8037560938667676</v>
      </c>
      <c r="L694" s="180">
        <f t="shared" si="63"/>
        <v>7.1944000081509998</v>
      </c>
      <c r="M694" s="180">
        <f t="shared" si="64"/>
        <v>9.5840035245359392</v>
      </c>
      <c r="N694" s="1">
        <f t="shared" si="66"/>
        <v>94.099999999998843</v>
      </c>
      <c r="O694" s="180">
        <f t="shared" si="65"/>
        <v>0.62699256110533774</v>
      </c>
    </row>
    <row r="695" spans="10:15" x14ac:dyDescent="0.25">
      <c r="J695" s="180">
        <f t="shared" si="61"/>
        <v>3.5419338750024933</v>
      </c>
      <c r="K695" s="180">
        <f t="shared" si="62"/>
        <v>5.8153612420010141</v>
      </c>
      <c r="L695" s="180">
        <f t="shared" si="63"/>
        <v>7.2063174506135343</v>
      </c>
      <c r="M695" s="180">
        <f t="shared" si="64"/>
        <v>9.5962725494324683</v>
      </c>
      <c r="N695" s="1">
        <f t="shared" si="66"/>
        <v>94.199999999998838</v>
      </c>
      <c r="O695" s="180">
        <f t="shared" si="65"/>
        <v>0.61571125265405868</v>
      </c>
    </row>
    <row r="696" spans="10:15" x14ac:dyDescent="0.25">
      <c r="J696" s="180">
        <f t="shared" si="61"/>
        <v>3.5526652964383709</v>
      </c>
      <c r="K696" s="180">
        <f t="shared" si="62"/>
        <v>5.8269731300963281</v>
      </c>
      <c r="L696" s="180">
        <f t="shared" si="63"/>
        <v>7.218236405156933</v>
      </c>
      <c r="M696" s="180">
        <f t="shared" si="64"/>
        <v>9.6085369654779562</v>
      </c>
      <c r="N696" s="1">
        <f t="shared" si="66"/>
        <v>94.299999999998832</v>
      </c>
      <c r="O696" s="180">
        <f t="shared" si="65"/>
        <v>0.60445387062579492</v>
      </c>
    </row>
    <row r="697" spans="10:15" x14ac:dyDescent="0.25">
      <c r="J697" s="180">
        <f t="shared" si="61"/>
        <v>3.5634173621266907</v>
      </c>
      <c r="K697" s="180">
        <f t="shared" si="62"/>
        <v>5.8385917581397804</v>
      </c>
      <c r="L697" s="180">
        <f t="shared" si="63"/>
        <v>7.2301568679913117</v>
      </c>
      <c r="M697" s="180">
        <f t="shared" si="64"/>
        <v>9.6207967728086903</v>
      </c>
      <c r="N697" s="1">
        <f t="shared" si="66"/>
        <v>94.399999999998826</v>
      </c>
      <c r="O697" s="180">
        <f t="shared" si="65"/>
        <v>0.59322033898318338</v>
      </c>
    </row>
    <row r="698" spans="10:15" x14ac:dyDescent="0.25">
      <c r="J698" s="180">
        <f t="shared" si="61"/>
        <v>3.5741901185764742</v>
      </c>
      <c r="K698" s="180">
        <f t="shared" si="62"/>
        <v>5.8502171261379923</v>
      </c>
      <c r="L698" s="180">
        <f t="shared" si="63"/>
        <v>7.2420788353428778</v>
      </c>
      <c r="M698" s="180">
        <f t="shared" si="64"/>
        <v>9.6330519715734777</v>
      </c>
      <c r="N698" s="1">
        <f t="shared" si="66"/>
        <v>94.49999999999882</v>
      </c>
      <c r="O698" s="180">
        <f t="shared" si="65"/>
        <v>0.58201058201071376</v>
      </c>
    </row>
    <row r="699" spans="10:15" x14ac:dyDescent="0.25">
      <c r="J699" s="180">
        <f t="shared" si="61"/>
        <v>3.5849836124862882</v>
      </c>
      <c r="K699" s="180">
        <f t="shared" si="62"/>
        <v>5.8618492341170416</v>
      </c>
      <c r="L699" s="180">
        <f t="shared" si="63"/>
        <v>7.2540023034538468</v>
      </c>
      <c r="M699" s="180">
        <f t="shared" si="64"/>
        <v>9.6453025619335779</v>
      </c>
      <c r="N699" s="1">
        <f t="shared" si="66"/>
        <v>94.599999999998815</v>
      </c>
      <c r="O699" s="180">
        <f t="shared" si="65"/>
        <v>0.57082452431302855</v>
      </c>
    </row>
    <row r="700" spans="10:15" x14ac:dyDescent="0.25">
      <c r="J700" s="180">
        <f t="shared" si="61"/>
        <v>3.5957978907449157</v>
      </c>
      <c r="K700" s="180">
        <f t="shared" si="62"/>
        <v>5.8734880821223996</v>
      </c>
      <c r="L700" s="180">
        <f t="shared" si="63"/>
        <v>7.2659272685823586</v>
      </c>
      <c r="M700" s="180">
        <f t="shared" si="64"/>
        <v>9.657548544062621</v>
      </c>
      <c r="N700" s="1">
        <f t="shared" si="66"/>
        <v>94.699999999998809</v>
      </c>
      <c r="O700" s="180">
        <f t="shared" si="65"/>
        <v>0.5596620908132266</v>
      </c>
    </row>
    <row r="701" spans="10:15" x14ac:dyDescent="0.25">
      <c r="J701" s="180">
        <f t="shared" si="61"/>
        <v>3.6066330004320202</v>
      </c>
      <c r="K701" s="180">
        <f t="shared" si="62"/>
        <v>5.8851336702188366</v>
      </c>
      <c r="L701" s="180">
        <f t="shared" si="63"/>
        <v>7.2778537270023902</v>
      </c>
      <c r="M701" s="180">
        <f t="shared" si="64"/>
        <v>9.669789918146531</v>
      </c>
      <c r="N701" s="1">
        <f t="shared" si="66"/>
        <v>94.799999999998803</v>
      </c>
      <c r="O701" s="180">
        <f t="shared" si="65"/>
        <v>0.54852320675118804</v>
      </c>
    </row>
    <row r="702" spans="10:15" x14ac:dyDescent="0.25">
      <c r="J702" s="180">
        <f t="shared" si="61"/>
        <v>3.6174889888188204</v>
      </c>
      <c r="K702" s="180">
        <f t="shared" si="62"/>
        <v>5.8967859984903495</v>
      </c>
      <c r="L702" s="180">
        <f t="shared" si="63"/>
        <v>7.2897816750036784</v>
      </c>
      <c r="M702" s="180">
        <f t="shared" si="64"/>
        <v>9.6820266843834339</v>
      </c>
      <c r="N702" s="1">
        <f t="shared" si="66"/>
        <v>94.899999999998798</v>
      </c>
      <c r="O702" s="180">
        <f t="shared" si="65"/>
        <v>0.5374077976819045</v>
      </c>
    </row>
    <row r="703" spans="10:15" x14ac:dyDescent="0.25">
      <c r="J703" s="180">
        <f t="shared" si="61"/>
        <v>3.6283659033687692</v>
      </c>
      <c r="K703" s="180">
        <f t="shared" si="62"/>
        <v>5.9084450670400832</v>
      </c>
      <c r="L703" s="180">
        <f t="shared" si="63"/>
        <v>7.3017111088916291</v>
      </c>
      <c r="M703" s="180">
        <f t="shared" si="64"/>
        <v>9.6942588429836025</v>
      </c>
      <c r="N703" s="1">
        <f t="shared" si="66"/>
        <v>94.999999999998792</v>
      </c>
      <c r="O703" s="180">
        <f t="shared" si="65"/>
        <v>0.52631578947381819</v>
      </c>
    </row>
    <row r="704" spans="10:15" x14ac:dyDescent="0.25">
      <c r="J704" s="180">
        <f t="shared" si="61"/>
        <v>3.6392637917382333</v>
      </c>
      <c r="K704" s="180">
        <f t="shared" si="62"/>
        <v>5.9201108759902468</v>
      </c>
      <c r="L704" s="180">
        <f t="shared" si="63"/>
        <v>7.3136420249872449</v>
      </c>
      <c r="M704" s="180">
        <f t="shared" si="64"/>
        <v>9.7064863941693407</v>
      </c>
      <c r="N704" s="1">
        <f t="shared" si="66"/>
        <v>95.099999999998786</v>
      </c>
      <c r="O704" s="180">
        <f t="shared" si="65"/>
        <v>0.51524710830717879</v>
      </c>
    </row>
    <row r="705" spans="10:15" x14ac:dyDescent="0.25">
      <c r="J705" s="180">
        <f t="shared" si="61"/>
        <v>3.6501827017771817</v>
      </c>
      <c r="K705" s="180">
        <f t="shared" si="62"/>
        <v>5.9317834254820401</v>
      </c>
      <c r="L705" s="180">
        <f t="shared" si="63"/>
        <v>7.3255744196270305</v>
      </c>
      <c r="M705" s="180">
        <f t="shared" si="64"/>
        <v>9.7187093381749428</v>
      </c>
      <c r="N705" s="1">
        <f t="shared" si="66"/>
        <v>95.199999999998781</v>
      </c>
      <c r="O705" s="180">
        <f t="shared" si="65"/>
        <v>0.5042016806724039</v>
      </c>
    </row>
    <row r="706" spans="10:15" x14ac:dyDescent="0.25">
      <c r="J706" s="180">
        <f t="shared" si="61"/>
        <v>3.6611226815298816</v>
      </c>
      <c r="K706" s="180">
        <f t="shared" si="62"/>
        <v>5.9434627156755786</v>
      </c>
      <c r="L706" s="180">
        <f t="shared" si="63"/>
        <v>7.3375082891629262</v>
      </c>
      <c r="M706" s="180">
        <f t="shared" si="64"/>
        <v>9.7309276752465994</v>
      </c>
      <c r="N706" s="1">
        <f t="shared" si="66"/>
        <v>95.299999999998775</v>
      </c>
      <c r="O706" s="180">
        <f t="shared" si="65"/>
        <v>0.49317943336844472</v>
      </c>
    </row>
    <row r="707" spans="10:15" x14ac:dyDescent="0.25">
      <c r="J707" s="180">
        <f t="shared" ref="J707:J753" si="67">IF(D$5&gt;0.2*($O707),(D$5-0.2*($O707))^2/(D$5+0.8*($O707)),0)</f>
        <v>3.6720837792355834</v>
      </c>
      <c r="K707" s="180">
        <f t="shared" ref="K707:K753" si="68">IF(E$5&gt;0.2*($O707),(E$5-0.2*($O707))^2/(E$5+0.8*($O707)),0)</f>
        <v>5.9551487467498063</v>
      </c>
      <c r="L707" s="180">
        <f t="shared" ref="L707:L753" si="69">IF(F$5&gt;0.2*($O707),(F$5-0.2*($O707))^2/(F$5+0.8*($O707)),0)</f>
        <v>7.3494436299622068</v>
      </c>
      <c r="M707" s="180">
        <f t="shared" ref="M707:M753" si="70">IF(G$5&gt;0.2*($O707),(G$5-0.2*($O707))^2/(G$5+0.8*($O707)),0)</f>
        <v>9.7431414056423158</v>
      </c>
      <c r="N707" s="1">
        <f t="shared" si="66"/>
        <v>95.399999999998769</v>
      </c>
      <c r="O707" s="180">
        <f t="shared" ref="O707:O753" si="71">IF(N707&gt;0,1000/N707-10,1000)</f>
        <v>0.48218029350118385</v>
      </c>
    </row>
    <row r="708" spans="10:15" x14ac:dyDescent="0.25">
      <c r="J708" s="180">
        <f t="shared" si="67"/>
        <v>3.6830660433292324</v>
      </c>
      <c r="K708" s="180">
        <f t="shared" si="68"/>
        <v>5.9668415189024309</v>
      </c>
      <c r="L708" s="180">
        <f t="shared" si="69"/>
        <v>7.3613804384074273</v>
      </c>
      <c r="M708" s="180">
        <f t="shared" si="70"/>
        <v>9.7553505296318459</v>
      </c>
      <c r="N708" s="1">
        <f t="shared" ref="N708:N753" si="72">N707+0.1</f>
        <v>95.499999999998764</v>
      </c>
      <c r="O708" s="180">
        <f t="shared" si="71"/>
        <v>0.47120418848181167</v>
      </c>
    </row>
    <row r="709" spans="10:15" x14ac:dyDescent="0.25">
      <c r="J709" s="180">
        <f t="shared" si="67"/>
        <v>3.6940695224421702</v>
      </c>
      <c r="K709" s="180">
        <f t="shared" si="68"/>
        <v>5.9785410323498454</v>
      </c>
      <c r="L709" s="180">
        <f t="shared" si="69"/>
        <v>7.3733187108963207</v>
      </c>
      <c r="M709" s="180">
        <f t="shared" si="70"/>
        <v>9.767555047496618</v>
      </c>
      <c r="N709" s="1">
        <f t="shared" si="72"/>
        <v>95.599999999998758</v>
      </c>
      <c r="O709" s="180">
        <f t="shared" si="71"/>
        <v>0.46025104602524003</v>
      </c>
    </row>
    <row r="710" spans="10:15" x14ac:dyDescent="0.25">
      <c r="J710" s="180">
        <f t="shared" si="67"/>
        <v>3.70509426540284</v>
      </c>
      <c r="K710" s="180">
        <f t="shared" si="68"/>
        <v>5.9902472873270458</v>
      </c>
      <c r="L710" s="180">
        <f t="shared" si="69"/>
        <v>7.385258443841729</v>
      </c>
      <c r="M710" s="180">
        <f t="shared" si="70"/>
        <v>9.7797549595296402</v>
      </c>
      <c r="N710" s="1">
        <f t="shared" si="72"/>
        <v>95.699999999998752</v>
      </c>
      <c r="O710" s="180">
        <f t="shared" si="71"/>
        <v>0.449320794148516</v>
      </c>
    </row>
    <row r="711" spans="10:15" x14ac:dyDescent="0.25">
      <c r="J711" s="180">
        <f t="shared" si="67"/>
        <v>3.716140321237507</v>
      </c>
      <c r="K711" s="180">
        <f t="shared" si="68"/>
        <v>6.0019602840875628</v>
      </c>
      <c r="L711" s="180">
        <f t="shared" si="69"/>
        <v>7.3971996336715238</v>
      </c>
      <c r="M711" s="180">
        <f t="shared" si="70"/>
        <v>9.7919502660354478</v>
      </c>
      <c r="N711" s="1">
        <f t="shared" si="72"/>
        <v>95.799999999998747</v>
      </c>
      <c r="O711" s="180">
        <f t="shared" si="71"/>
        <v>0.43841336116923912</v>
      </c>
    </row>
    <row r="712" spans="10:15" x14ac:dyDescent="0.25">
      <c r="J712" s="180">
        <f t="shared" si="67"/>
        <v>3.7272077391709755</v>
      </c>
      <c r="K712" s="180">
        <f t="shared" si="68"/>
        <v>6.0136800229033875</v>
      </c>
      <c r="L712" s="180">
        <f t="shared" si="69"/>
        <v>7.4091422768285273</v>
      </c>
      <c r="M712" s="180">
        <f t="shared" si="70"/>
        <v>9.8041409673300208</v>
      </c>
      <c r="N712" s="1">
        <f t="shared" si="72"/>
        <v>95.899999999998741</v>
      </c>
      <c r="O712" s="180">
        <f t="shared" si="71"/>
        <v>0.42752867570399467</v>
      </c>
    </row>
    <row r="713" spans="10:15" x14ac:dyDescent="0.25">
      <c r="J713" s="180">
        <f t="shared" si="67"/>
        <v>3.7382965686273102</v>
      </c>
      <c r="K713" s="180">
        <f t="shared" si="68"/>
        <v>6.0254065040648914</v>
      </c>
      <c r="L713" s="180">
        <f t="shared" si="69"/>
        <v>7.4210863697704292</v>
      </c>
      <c r="M713" s="180">
        <f t="shared" si="70"/>
        <v>9.8163270637407027</v>
      </c>
      <c r="N713" s="1">
        <f t="shared" si="72"/>
        <v>95.999999999998735</v>
      </c>
      <c r="O713" s="180">
        <f t="shared" si="71"/>
        <v>0.41666666666680463</v>
      </c>
    </row>
    <row r="714" spans="10:15" x14ac:dyDescent="0.25">
      <c r="J714" s="180">
        <f t="shared" si="67"/>
        <v>3.749406859230568</v>
      </c>
      <c r="K714" s="180">
        <f t="shared" si="68"/>
        <v>6.0371397278807644</v>
      </c>
      <c r="L714" s="180">
        <f t="shared" si="69"/>
        <v>7.4330319089697197</v>
      </c>
      <c r="M714" s="180">
        <f t="shared" si="70"/>
        <v>9.8285085556061418</v>
      </c>
      <c r="N714" s="1">
        <f t="shared" si="72"/>
        <v>96.09999999999873</v>
      </c>
      <c r="O714" s="180">
        <f t="shared" si="71"/>
        <v>0.40582726326756813</v>
      </c>
    </row>
    <row r="715" spans="10:15" x14ac:dyDescent="0.25">
      <c r="J715" s="180">
        <f t="shared" si="67"/>
        <v>3.7605386608055276</v>
      </c>
      <c r="K715" s="180">
        <f t="shared" si="68"/>
        <v>6.0488796946779271</v>
      </c>
      <c r="L715" s="180">
        <f t="shared" si="69"/>
        <v>7.4449788909136041</v>
      </c>
      <c r="M715" s="180">
        <f t="shared" si="70"/>
        <v>9.8406854432762056</v>
      </c>
      <c r="N715" s="1">
        <f t="shared" si="72"/>
        <v>96.199999999998724</v>
      </c>
      <c r="O715" s="180">
        <f t="shared" si="71"/>
        <v>0.3950103950105337</v>
      </c>
    </row>
    <row r="716" spans="10:15" x14ac:dyDescent="0.25">
      <c r="J716" s="180">
        <f t="shared" si="67"/>
        <v>3.7716920233784355</v>
      </c>
      <c r="K716" s="180">
        <f t="shared" si="68"/>
        <v>6.0606264048014751</v>
      </c>
      <c r="L716" s="180">
        <f t="shared" si="69"/>
        <v>7.4569273121039323</v>
      </c>
      <c r="M716" s="180">
        <f t="shared" si="70"/>
        <v>9.852857727111914</v>
      </c>
      <c r="N716" s="1">
        <f t="shared" si="72"/>
        <v>96.299999999998718</v>
      </c>
      <c r="O716" s="180">
        <f t="shared" si="71"/>
        <v>0.38421599169276455</v>
      </c>
    </row>
    <row r="717" spans="10:15" x14ac:dyDescent="0.25">
      <c r="J717" s="180">
        <f t="shared" si="67"/>
        <v>3.7828669971777278</v>
      </c>
      <c r="K717" s="180">
        <f t="shared" si="68"/>
        <v>6.0723798586145863</v>
      </c>
      <c r="L717" s="180">
        <f t="shared" si="69"/>
        <v>7.4688771690571105</v>
      </c>
      <c r="M717" s="180">
        <f t="shared" si="70"/>
        <v>9.8650254074853585</v>
      </c>
      <c r="N717" s="1">
        <f t="shared" si="72"/>
        <v>96.399999999998712</v>
      </c>
      <c r="O717" s="180">
        <f t="shared" si="71"/>
        <v>0.37344398340262863</v>
      </c>
    </row>
    <row r="718" spans="10:15" x14ac:dyDescent="0.25">
      <c r="J718" s="180">
        <f t="shared" si="67"/>
        <v>3.7940636326348089</v>
      </c>
      <c r="K718" s="180">
        <f t="shared" si="68"/>
        <v>6.0841400564984758</v>
      </c>
      <c r="L718" s="180">
        <f t="shared" si="69"/>
        <v>7.480828458304047</v>
      </c>
      <c r="M718" s="180">
        <f t="shared" si="70"/>
        <v>9.8771884847796532</v>
      </c>
      <c r="N718" s="1">
        <f t="shared" si="72"/>
        <v>96.499999999998707</v>
      </c>
      <c r="O718" s="180">
        <f t="shared" si="71"/>
        <v>0.36269430051827278</v>
      </c>
    </row>
    <row r="719" spans="10:15" x14ac:dyDescent="0.25">
      <c r="J719" s="180">
        <f t="shared" si="67"/>
        <v>3.8052819803847764</v>
      </c>
      <c r="K719" s="180">
        <f t="shared" si="68"/>
        <v>6.0959069988522971</v>
      </c>
      <c r="L719" s="180">
        <f t="shared" si="69"/>
        <v>7.492781176390058</v>
      </c>
      <c r="M719" s="180">
        <f t="shared" si="70"/>
        <v>9.8893469593888348</v>
      </c>
      <c r="N719" s="1">
        <f t="shared" si="72"/>
        <v>96.599999999998701</v>
      </c>
      <c r="O719" s="180">
        <f t="shared" si="71"/>
        <v>0.35196687370614299</v>
      </c>
    </row>
    <row r="720" spans="10:15" x14ac:dyDescent="0.25">
      <c r="J720" s="180">
        <f t="shared" si="67"/>
        <v>3.8165220912671889</v>
      </c>
      <c r="K720" s="180">
        <f t="shared" si="68"/>
        <v>6.1076806860930963</v>
      </c>
      <c r="L720" s="180">
        <f t="shared" si="69"/>
        <v>7.5047353198747997</v>
      </c>
      <c r="M720" s="180">
        <f t="shared" si="70"/>
        <v>9.9015008317178168</v>
      </c>
      <c r="N720" s="1">
        <f t="shared" si="72"/>
        <v>96.699999999998695</v>
      </c>
      <c r="O720" s="180">
        <f t="shared" si="71"/>
        <v>0.34126163391947806</v>
      </c>
    </row>
    <row r="721" spans="10:15" x14ac:dyDescent="0.25">
      <c r="J721" s="180">
        <f t="shared" si="67"/>
        <v>3.8277840163268326</v>
      </c>
      <c r="K721" s="180">
        <f t="shared" si="68"/>
        <v>6.1194611186557228</v>
      </c>
      <c r="L721" s="180">
        <f t="shared" si="69"/>
        <v>7.5166908853322001</v>
      </c>
      <c r="M721" s="180">
        <f t="shared" si="70"/>
        <v>9.9136501021822987</v>
      </c>
      <c r="N721" s="1">
        <f t="shared" si="72"/>
        <v>96.79999999999869</v>
      </c>
      <c r="O721" s="180">
        <f t="shared" si="71"/>
        <v>0.33057851239683345</v>
      </c>
    </row>
    <row r="722" spans="10:15" x14ac:dyDescent="0.25">
      <c r="J722" s="180">
        <f t="shared" si="67"/>
        <v>3.8390678068144779</v>
      </c>
      <c r="K722" s="180">
        <f t="shared" si="68"/>
        <v>6.131248296992772</v>
      </c>
      <c r="L722" s="180">
        <f t="shared" si="69"/>
        <v>7.5286478693503769</v>
      </c>
      <c r="M722" s="180">
        <f t="shared" si="70"/>
        <v>9.9257947712087145</v>
      </c>
      <c r="N722" s="1">
        <f t="shared" si="72"/>
        <v>96.899999999998684</v>
      </c>
      <c r="O722" s="180">
        <f t="shared" si="71"/>
        <v>0.31991744066061401</v>
      </c>
    </row>
    <row r="723" spans="10:15" x14ac:dyDescent="0.25">
      <c r="J723" s="180">
        <f t="shared" si="67"/>
        <v>3.8503735141876541</v>
      </c>
      <c r="K723" s="180">
        <f t="shared" si="68"/>
        <v>6.1430422215745093</v>
      </c>
      <c r="L723" s="180">
        <f t="shared" si="69"/>
        <v>7.5406062685315618</v>
      </c>
      <c r="M723" s="180">
        <f t="shared" si="70"/>
        <v>9.9379348392341456</v>
      </c>
      <c r="N723" s="1">
        <f t="shared" si="72"/>
        <v>96.999999999998678</v>
      </c>
      <c r="O723" s="180">
        <f t="shared" si="71"/>
        <v>0.30927835051560493</v>
      </c>
    </row>
    <row r="724" spans="10:15" x14ac:dyDescent="0.25">
      <c r="J724" s="180">
        <f t="shared" si="67"/>
        <v>3.8617011901114333</v>
      </c>
      <c r="K724" s="180">
        <f t="shared" si="68"/>
        <v>6.1548428928888086</v>
      </c>
      <c r="L724" s="180">
        <f t="shared" si="69"/>
        <v>7.5525660794920473</v>
      </c>
      <c r="M724" s="180">
        <f t="shared" si="70"/>
        <v>9.9500703067062712</v>
      </c>
      <c r="N724" s="1">
        <f t="shared" si="72"/>
        <v>97.099999999998673</v>
      </c>
      <c r="O724" s="180">
        <f t="shared" si="71"/>
        <v>0.29866117404751513</v>
      </c>
    </row>
    <row r="725" spans="10:15" x14ac:dyDescent="0.25">
      <c r="J725" s="180">
        <f t="shared" si="67"/>
        <v>3.8730508864592021</v>
      </c>
      <c r="K725" s="180">
        <f t="shared" si="68"/>
        <v>6.1666503114410771</v>
      </c>
      <c r="L725" s="180">
        <f t="shared" si="69"/>
        <v>7.5645272988620862</v>
      </c>
      <c r="M725" s="180">
        <f t="shared" si="70"/>
        <v>9.9622011740832885</v>
      </c>
      <c r="N725" s="1">
        <f t="shared" si="72"/>
        <v>97.199999999998667</v>
      </c>
      <c r="O725" s="180">
        <f t="shared" si="71"/>
        <v>0.2880658436215402</v>
      </c>
    </row>
    <row r="726" spans="10:15" x14ac:dyDescent="0.25">
      <c r="J726" s="180">
        <f t="shared" si="67"/>
        <v>3.8844226553134527</v>
      </c>
      <c r="K726" s="180">
        <f t="shared" si="68"/>
        <v>6.1784644777541908</v>
      </c>
      <c r="L726" s="180">
        <f t="shared" si="69"/>
        <v>7.5764899232858465</v>
      </c>
      <c r="M726" s="180">
        <f t="shared" si="70"/>
        <v>9.9743274418338395</v>
      </c>
      <c r="N726" s="1">
        <f t="shared" si="72"/>
        <v>97.299999999998661</v>
      </c>
      <c r="O726" s="180">
        <f t="shared" si="71"/>
        <v>0.27749229188092173</v>
      </c>
    </row>
    <row r="727" spans="10:15" x14ac:dyDescent="0.25">
      <c r="J727" s="180">
        <f t="shared" si="67"/>
        <v>3.8958165489665708</v>
      </c>
      <c r="K727" s="180">
        <f t="shared" si="68"/>
        <v>6.1902853923684225</v>
      </c>
      <c r="L727" s="180">
        <f t="shared" si="69"/>
        <v>7.5884539494213161</v>
      </c>
      <c r="M727" s="180">
        <f t="shared" si="70"/>
        <v>9.9864491104369542</v>
      </c>
      <c r="N727" s="1">
        <f t="shared" si="72"/>
        <v>97.399999999998656</v>
      </c>
      <c r="O727" s="180">
        <f t="shared" si="71"/>
        <v>0.26694045174552095</v>
      </c>
    </row>
    <row r="728" spans="10:15" x14ac:dyDescent="0.25">
      <c r="J728" s="180">
        <f t="shared" si="67"/>
        <v>3.9072326199216403</v>
      </c>
      <c r="K728" s="180">
        <f t="shared" si="68"/>
        <v>6.2021130558413864</v>
      </c>
      <c r="L728" s="180">
        <f t="shared" si="69"/>
        <v>7.6004193739402517</v>
      </c>
      <c r="M728" s="180">
        <f t="shared" si="70"/>
        <v>9.9985661803819816</v>
      </c>
      <c r="N728" s="1">
        <f t="shared" si="72"/>
        <v>97.49999999999865</v>
      </c>
      <c r="O728" s="180">
        <f t="shared" si="71"/>
        <v>0.25641025641039761</v>
      </c>
    </row>
    <row r="729" spans="10:15" x14ac:dyDescent="0.25">
      <c r="J729" s="180">
        <f t="shared" si="67"/>
        <v>3.918670920893232</v>
      </c>
      <c r="K729" s="180">
        <f t="shared" si="68"/>
        <v>6.2139474687479579</v>
      </c>
      <c r="L729" s="180">
        <f t="shared" si="69"/>
        <v>7.6123861935280948</v>
      </c>
      <c r="M729" s="180">
        <f t="shared" si="70"/>
        <v>10.010678652168517</v>
      </c>
      <c r="N729" s="1">
        <f t="shared" si="72"/>
        <v>97.599999999998644</v>
      </c>
      <c r="O729" s="180">
        <f t="shared" si="71"/>
        <v>0.2459016393444049</v>
      </c>
    </row>
    <row r="730" spans="10:15" x14ac:dyDescent="0.25">
      <c r="J730" s="180">
        <f t="shared" si="67"/>
        <v>3.9301315048082257</v>
      </c>
      <c r="K730" s="180">
        <f t="shared" si="68"/>
        <v>6.2257886316802207</v>
      </c>
      <c r="L730" s="180">
        <f t="shared" si="69"/>
        <v>7.6243544048839169</v>
      </c>
      <c r="M730" s="180">
        <f t="shared" si="70"/>
        <v>10.022786526306348</v>
      </c>
      <c r="N730" s="1">
        <f t="shared" si="72"/>
        <v>97.699999999998639</v>
      </c>
      <c r="O730" s="180">
        <f t="shared" si="71"/>
        <v>0.23541453428878079</v>
      </c>
    </row>
    <row r="731" spans="10:15" x14ac:dyDescent="0.25">
      <c r="J731" s="180">
        <f t="shared" si="67"/>
        <v>3.9416144248066072</v>
      </c>
      <c r="K731" s="180">
        <f t="shared" si="68"/>
        <v>6.2376365452473888</v>
      </c>
      <c r="L731" s="180">
        <f t="shared" si="69"/>
        <v>7.6363240047203265</v>
      </c>
      <c r="M731" s="180">
        <f t="shared" si="70"/>
        <v>10.034889803315371</v>
      </c>
      <c r="N731" s="1">
        <f t="shared" si="72"/>
        <v>97.799999999998633</v>
      </c>
      <c r="O731" s="180">
        <f t="shared" si="71"/>
        <v>0.22494887525576601</v>
      </c>
    </row>
    <row r="732" spans="10:15" x14ac:dyDescent="0.25">
      <c r="J732" s="180">
        <f t="shared" si="67"/>
        <v>3.9531197342422901</v>
      </c>
      <c r="K732" s="180">
        <f t="shared" si="68"/>
        <v>6.2494912100757514</v>
      </c>
      <c r="L732" s="180">
        <f t="shared" si="69"/>
        <v>7.6482949897634214</v>
      </c>
      <c r="M732" s="180">
        <f t="shared" si="70"/>
        <v>10.046988483725542</v>
      </c>
      <c r="N732" s="1">
        <f t="shared" si="72"/>
        <v>97.899999999998627</v>
      </c>
      <c r="O732" s="180">
        <f t="shared" si="71"/>
        <v>0.21450459652721143</v>
      </c>
    </row>
    <row r="733" spans="10:15" x14ac:dyDescent="0.25">
      <c r="J733" s="180">
        <f t="shared" si="67"/>
        <v>3.9646474866839436</v>
      </c>
      <c r="K733" s="180">
        <f t="shared" si="68"/>
        <v>6.2613526268085993</v>
      </c>
      <c r="L733" s="180">
        <f t="shared" si="69"/>
        <v>7.6602673567527093</v>
      </c>
      <c r="M733" s="180">
        <f t="shared" si="70"/>
        <v>10.059082568076802</v>
      </c>
      <c r="N733" s="1">
        <f t="shared" si="72"/>
        <v>97.999999999998622</v>
      </c>
      <c r="O733" s="180">
        <f t="shared" si="71"/>
        <v>0.20408163265320489</v>
      </c>
    </row>
    <row r="734" spans="10:15" x14ac:dyDescent="0.25">
      <c r="J734" s="180">
        <f t="shared" si="67"/>
        <v>3.9761977359158132</v>
      </c>
      <c r="K734" s="180">
        <f t="shared" si="68"/>
        <v>6.2732207961061723</v>
      </c>
      <c r="L734" s="180">
        <f t="shared" si="69"/>
        <v>7.6722411024410482</v>
      </c>
      <c r="M734" s="180">
        <f t="shared" si="70"/>
        <v>10.071172056919016</v>
      </c>
      <c r="N734" s="1">
        <f t="shared" si="72"/>
        <v>98.099999999998616</v>
      </c>
      <c r="O734" s="180">
        <f t="shared" si="71"/>
        <v>0.1936799184507052</v>
      </c>
    </row>
    <row r="735" spans="10:15" x14ac:dyDescent="0.25">
      <c r="J735" s="180">
        <f t="shared" si="67"/>
        <v>3.9877705359385547</v>
      </c>
      <c r="K735" s="180">
        <f t="shared" si="68"/>
        <v>6.2850957186455849</v>
      </c>
      <c r="L735" s="180">
        <f t="shared" si="69"/>
        <v>7.6842162235945608</v>
      </c>
      <c r="M735" s="180">
        <f t="shared" si="70"/>
        <v>10.083256950811913</v>
      </c>
      <c r="N735" s="1">
        <f t="shared" si="72"/>
        <v>98.19999999999861</v>
      </c>
      <c r="O735" s="180">
        <f t="shared" si="71"/>
        <v>0.18329938900218146</v>
      </c>
    </row>
    <row r="736" spans="10:15" x14ac:dyDescent="0.25">
      <c r="J736" s="180">
        <f t="shared" si="67"/>
        <v>3.999365940970069</v>
      </c>
      <c r="K736" s="180">
        <f t="shared" si="68"/>
        <v>6.2969773951207673</v>
      </c>
      <c r="L736" s="180">
        <f t="shared" si="69"/>
        <v>7.696192716992587</v>
      </c>
      <c r="M736" s="180">
        <f t="shared" si="70"/>
        <v>10.095337250325013</v>
      </c>
      <c r="N736" s="1">
        <f t="shared" si="72"/>
        <v>98.299999999998604</v>
      </c>
      <c r="O736" s="180">
        <f t="shared" si="71"/>
        <v>0.17293997965426477</v>
      </c>
    </row>
    <row r="737" spans="10:15" x14ac:dyDescent="0.25">
      <c r="J737" s="180">
        <f t="shared" si="67"/>
        <v>4.0109840054463497</v>
      </c>
      <c r="K737" s="180">
        <f t="shared" si="68"/>
        <v>6.3088658262423998</v>
      </c>
      <c r="L737" s="180">
        <f t="shared" si="69"/>
        <v>7.7081705794276072</v>
      </c>
      <c r="M737" s="180">
        <f t="shared" si="70"/>
        <v>10.107412956037569</v>
      </c>
      <c r="N737" s="1">
        <f t="shared" si="72"/>
        <v>98.399999999998599</v>
      </c>
      <c r="O737" s="180">
        <f t="shared" si="71"/>
        <v>0.16260162601640538</v>
      </c>
    </row>
    <row r="738" spans="10:15" x14ac:dyDescent="0.25">
      <c r="J738" s="180">
        <f t="shared" si="67"/>
        <v>4.0226247840223301</v>
      </c>
      <c r="K738" s="180">
        <f t="shared" si="68"/>
        <v>6.3207610127378562</v>
      </c>
      <c r="L738" s="180">
        <f t="shared" si="69"/>
        <v>7.720149807705174</v>
      </c>
      <c r="M738" s="180">
        <f t="shared" si="70"/>
        <v>10.119484068538505</v>
      </c>
      <c r="N738" s="1">
        <f t="shared" si="72"/>
        <v>98.499999999998593</v>
      </c>
      <c r="O738" s="180">
        <f t="shared" si="71"/>
        <v>0.15228426395953498</v>
      </c>
    </row>
    <row r="739" spans="10:15" x14ac:dyDescent="0.25">
      <c r="J739" s="180">
        <f t="shared" si="67"/>
        <v>4.0342883315727303</v>
      </c>
      <c r="K739" s="180">
        <f t="shared" si="68"/>
        <v>6.3326629553511333</v>
      </c>
      <c r="L739" s="180">
        <f t="shared" si="69"/>
        <v>7.7321303986438474</v>
      </c>
      <c r="M739" s="180">
        <f t="shared" si="70"/>
        <v>10.131550588426352</v>
      </c>
      <c r="N739" s="1">
        <f t="shared" si="72"/>
        <v>98.599999999998587</v>
      </c>
      <c r="O739" s="180">
        <f t="shared" si="71"/>
        <v>0.14198782961475054</v>
      </c>
    </row>
    <row r="740" spans="10:15" x14ac:dyDescent="0.25">
      <c r="J740" s="180">
        <f t="shared" si="67"/>
        <v>4.0459747031929272</v>
      </c>
      <c r="K740" s="180">
        <f t="shared" si="68"/>
        <v>6.3445716548427979</v>
      </c>
      <c r="L740" s="180">
        <f t="shared" si="69"/>
        <v>7.7441123490751371</v>
      </c>
      <c r="M740" s="180">
        <f t="shared" si="70"/>
        <v>10.143612516309188</v>
      </c>
      <c r="N740" s="1">
        <f t="shared" si="72"/>
        <v>98.699999999998582</v>
      </c>
      <c r="O740" s="180">
        <f t="shared" si="71"/>
        <v>0.13171225937198017</v>
      </c>
    </row>
    <row r="741" spans="10:15" x14ac:dyDescent="0.25">
      <c r="J741" s="180">
        <f t="shared" si="67"/>
        <v>4.0576839541998089</v>
      </c>
      <c r="K741" s="180">
        <f t="shared" si="68"/>
        <v>6.3564871119899227</v>
      </c>
      <c r="L741" s="180">
        <f t="shared" si="69"/>
        <v>7.7560956558434251</v>
      </c>
      <c r="M741" s="180">
        <f t="shared" si="70"/>
        <v>10.15566985280457</v>
      </c>
      <c r="N741" s="1">
        <f t="shared" si="72"/>
        <v>98.799999999998576</v>
      </c>
      <c r="O741" s="180">
        <f t="shared" si="71"/>
        <v>0.12145748987868821</v>
      </c>
    </row>
    <row r="742" spans="10:15" x14ac:dyDescent="0.25">
      <c r="J742" s="180">
        <f t="shared" si="67"/>
        <v>4.0694161401326454</v>
      </c>
      <c r="K742" s="180">
        <f t="shared" si="68"/>
        <v>6.3684093275860123</v>
      </c>
      <c r="L742" s="180">
        <f t="shared" si="69"/>
        <v>7.7680803158059017</v>
      </c>
      <c r="M742" s="180">
        <f t="shared" si="70"/>
        <v>10.167722598539481</v>
      </c>
      <c r="N742" s="1">
        <f t="shared" si="72"/>
        <v>98.89999999999857</v>
      </c>
      <c r="O742" s="180">
        <f t="shared" si="71"/>
        <v>0.11122345803856959</v>
      </c>
    </row>
    <row r="743" spans="10:15" x14ac:dyDescent="0.25">
      <c r="J743" s="180">
        <f t="shared" si="67"/>
        <v>4.0811713167539709</v>
      </c>
      <c r="K743" s="180">
        <f t="shared" si="68"/>
        <v>6.380338302440971</v>
      </c>
      <c r="L743" s="180">
        <f t="shared" si="69"/>
        <v>7.7800663258325127</v>
      </c>
      <c r="M743" s="180">
        <f t="shared" si="70"/>
        <v>10.179770754150265</v>
      </c>
      <c r="N743" s="1">
        <f t="shared" si="72"/>
        <v>98.999999999998565</v>
      </c>
      <c r="O743" s="180">
        <f t="shared" si="71"/>
        <v>0.10101010101024777</v>
      </c>
    </row>
    <row r="744" spans="10:15" x14ac:dyDescent="0.25">
      <c r="J744" s="180">
        <f t="shared" si="67"/>
        <v>4.0929495400504514</v>
      </c>
      <c r="K744" s="180">
        <f t="shared" si="68"/>
        <v>6.3922740373810116</v>
      </c>
      <c r="L744" s="180">
        <f t="shared" si="69"/>
        <v>7.7920536828058795</v>
      </c>
      <c r="M744" s="180">
        <f t="shared" si="70"/>
        <v>10.191814320282564</v>
      </c>
      <c r="N744" s="1">
        <f t="shared" si="72"/>
        <v>99.099999999998559</v>
      </c>
      <c r="O744" s="180">
        <f t="shared" si="71"/>
        <v>9.0817356205999289E-2</v>
      </c>
    </row>
    <row r="745" spans="10:15" x14ac:dyDescent="0.25">
      <c r="J745" s="180">
        <f t="shared" si="67"/>
        <v>4.1047508662337853</v>
      </c>
      <c r="K745" s="180">
        <f t="shared" si="68"/>
        <v>6.4042165332486176</v>
      </c>
      <c r="L745" s="180">
        <f t="shared" si="69"/>
        <v>7.8040423836212485</v>
      </c>
      <c r="M745" s="180">
        <f t="shared" si="70"/>
        <v>10.203853297591264</v>
      </c>
      <c r="N745" s="1">
        <f t="shared" si="72"/>
        <v>99.199999999998553</v>
      </c>
      <c r="O745" s="180">
        <f t="shared" si="71"/>
        <v>8.0645161290469503E-2</v>
      </c>
    </row>
    <row r="746" spans="10:15" x14ac:dyDescent="0.25">
      <c r="J746" s="180">
        <f t="shared" si="67"/>
        <v>4.1165753517415826</v>
      </c>
      <c r="K746" s="180">
        <f t="shared" si="68"/>
        <v>6.4161657909024763</v>
      </c>
      <c r="L746" s="180">
        <f t="shared" si="69"/>
        <v>7.8160324251864175</v>
      </c>
      <c r="M746" s="180">
        <f t="shared" si="70"/>
        <v>10.21588768674043</v>
      </c>
      <c r="N746" s="1">
        <f t="shared" si="72"/>
        <v>99.299999999998548</v>
      </c>
      <c r="O746" s="180">
        <f t="shared" si="71"/>
        <v>7.0493454179402448E-2</v>
      </c>
    </row>
    <row r="747" spans="10:15" x14ac:dyDescent="0.25">
      <c r="J747" s="180">
        <f t="shared" si="67"/>
        <v>4.1284230532382695</v>
      </c>
      <c r="K747" s="180">
        <f t="shared" si="68"/>
        <v>6.4281218112174168</v>
      </c>
      <c r="L747" s="180">
        <f t="shared" si="69"/>
        <v>7.8280238044216803</v>
      </c>
      <c r="M747" s="180">
        <f t="shared" si="70"/>
        <v>10.227917488403248</v>
      </c>
      <c r="N747" s="1">
        <f t="shared" si="72"/>
        <v>99.399999999998542</v>
      </c>
      <c r="O747" s="180">
        <f t="shared" si="71"/>
        <v>6.0362173038376099E-2</v>
      </c>
    </row>
    <row r="748" spans="10:15" x14ac:dyDescent="0.25">
      <c r="J748" s="180">
        <f t="shared" si="67"/>
        <v>4.1402940276159814</v>
      </c>
      <c r="K748" s="180">
        <f t="shared" si="68"/>
        <v>6.4400845950843513</v>
      </c>
      <c r="L748" s="180">
        <f t="shared" si="69"/>
        <v>7.8400165182597519</v>
      </c>
      <c r="M748" s="180">
        <f t="shared" si="70"/>
        <v>10.239942703261967</v>
      </c>
      <c r="N748" s="1">
        <f t="shared" si="72"/>
        <v>99.499999999998536</v>
      </c>
      <c r="O748" s="180">
        <f t="shared" si="71"/>
        <v>5.0251256281555357E-2</v>
      </c>
    </row>
    <row r="749" spans="10:15" x14ac:dyDescent="0.25">
      <c r="J749" s="180">
        <f t="shared" si="67"/>
        <v>4.1521883319954869</v>
      </c>
      <c r="K749" s="180">
        <f t="shared" si="68"/>
        <v>6.4520541434102325</v>
      </c>
      <c r="L749" s="180">
        <f t="shared" si="69"/>
        <v>7.85201056364573</v>
      </c>
      <c r="M749" s="180">
        <f t="shared" si="70"/>
        <v>10.251963332007842</v>
      </c>
      <c r="N749" s="1">
        <f t="shared" si="72"/>
        <v>99.599999999998531</v>
      </c>
      <c r="O749" s="180">
        <f t="shared" si="71"/>
        <v>4.0160642570429061E-2</v>
      </c>
    </row>
    <row r="750" spans="10:15" x14ac:dyDescent="0.25">
      <c r="J750" s="180">
        <f t="shared" si="67"/>
        <v>4.1641060237270819</v>
      </c>
      <c r="K750" s="180">
        <f t="shared" si="68"/>
        <v>6.4640304571179676</v>
      </c>
      <c r="L750" s="180">
        <f t="shared" si="69"/>
        <v>7.8640059375370015</v>
      </c>
      <c r="M750" s="180">
        <f t="shared" si="70"/>
        <v>10.263979375341068</v>
      </c>
      <c r="N750" s="1">
        <f t="shared" si="72"/>
        <v>99.699999999998525</v>
      </c>
      <c r="O750" s="180">
        <f t="shared" si="71"/>
        <v>3.0090270812586084E-2</v>
      </c>
    </row>
    <row r="751" spans="10:15" x14ac:dyDescent="0.25">
      <c r="J751" s="180">
        <f t="shared" si="67"/>
        <v>4.1760471603915255</v>
      </c>
      <c r="K751" s="180">
        <f t="shared" si="68"/>
        <v>6.4760135371463896</v>
      </c>
      <c r="L751" s="180">
        <f t="shared" si="69"/>
        <v>7.8760026369032081</v>
      </c>
      <c r="M751" s="180">
        <f t="shared" si="70"/>
        <v>10.275990833970734</v>
      </c>
      <c r="N751" s="1">
        <f t="shared" si="72"/>
        <v>99.799999999998519</v>
      </c>
      <c r="O751" s="180">
        <f t="shared" si="71"/>
        <v>2.0040080160470097E-2</v>
      </c>
    </row>
    <row r="752" spans="10:15" x14ac:dyDescent="0.25">
      <c r="J752" s="180">
        <f t="shared" si="67"/>
        <v>4.1880117998009556</v>
      </c>
      <c r="K752" s="180">
        <f t="shared" si="68"/>
        <v>6.4880033844501801</v>
      </c>
      <c r="L752" s="180">
        <f t="shared" si="69"/>
        <v>7.8880006587261677</v>
      </c>
      <c r="M752" s="180">
        <f t="shared" si="70"/>
        <v>10.287997708614757</v>
      </c>
      <c r="N752" s="1">
        <f t="shared" si="72"/>
        <v>99.899999999998514</v>
      </c>
      <c r="O752" s="180">
        <f t="shared" si="71"/>
        <v>1.001001001015922E-2</v>
      </c>
    </row>
    <row r="753" spans="10:15" x14ac:dyDescent="0.25">
      <c r="J753" s="180">
        <f t="shared" si="67"/>
        <v>4.1999999999998208</v>
      </c>
      <c r="K753" s="180">
        <f t="shared" si="68"/>
        <v>6.4999999999998206</v>
      </c>
      <c r="L753" s="180">
        <f t="shared" si="69"/>
        <v>7.8999999999998209</v>
      </c>
      <c r="M753" s="180">
        <f t="shared" si="70"/>
        <v>10.299999999999821</v>
      </c>
      <c r="N753" s="1">
        <f t="shared" si="72"/>
        <v>99.999999999998508</v>
      </c>
      <c r="O753" s="180">
        <f t="shared" si="71"/>
        <v>1.4921397450962104E-13</v>
      </c>
    </row>
  </sheetData>
  <sheetProtection algorithmName="SHA-512" hashValue="IcJic4LTDH68Lhi/Ovl6EXqXuw5TOJXu4myNCElGiJnn0BqgpzvXUYnUNwm3KWKHRwk7I79cn50wZ1tJWama/Q==" saltValue="z1UvCsDUo3zYt9XXaxFR/g==" spinCount="100000" sheet="1" objects="1" scenarios="1"/>
  <mergeCells count="16">
    <mergeCell ref="A14:B14"/>
    <mergeCell ref="A1:H1"/>
    <mergeCell ref="A5:B5"/>
    <mergeCell ref="A7:B7"/>
    <mergeCell ref="A8:B8"/>
    <mergeCell ref="A9:B9"/>
    <mergeCell ref="A31:B32"/>
    <mergeCell ref="A38:C38"/>
    <mergeCell ref="A39:C39"/>
    <mergeCell ref="A40:C40"/>
    <mergeCell ref="A15:B16"/>
    <mergeCell ref="A17:B18"/>
    <mergeCell ref="A19:B20"/>
    <mergeCell ref="A26:B26"/>
    <mergeCell ref="A27:B28"/>
    <mergeCell ref="A29:B30"/>
  </mergeCells>
  <printOptions gridLines="1"/>
  <pageMargins left="0.75" right="0.75" top="1" bottom="1" header="0.5" footer="0.5"/>
  <pageSetup scale="59" fitToHeight="2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7" ma:contentTypeDescription="" ma:contentTypeScope="" ma:versionID="e4aac9d91963ad27635918e4f26e4d85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targetNamespace="http://schemas.microsoft.com/office/2006/metadata/properties" ma:root="true" ma:fieldsID="dc520f816216a25cda2b9327d617b2ad" ns2:_="" ns3:_="">
    <xsd:import namespace="80727368-2d85-4693-8aca-8c33fb2339f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B4506F9-6A84-4321-999B-8C8647ED8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0C542-C446-4442-B8CE-B85B96D30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30D83-3C83-4159-9BA9-CFEBDD8065A9}">
  <ds:schemaRefs>
    <ds:schemaRef ds:uri="http://schemas.microsoft.com/office/2006/metadata/properties"/>
    <ds:schemaRef ds:uri="http://schemas.microsoft.com/office/infopath/2007/PartnerControls"/>
    <ds:schemaRef ds:uri="80727368-2d85-4693-8aca-8c33fb2339f5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Site Data</vt:lpstr>
      <vt:lpstr>BMPs</vt:lpstr>
      <vt:lpstr>Channel and Flood Protection</vt:lpstr>
      <vt:lpstr>BMPs!Print_Area</vt:lpstr>
    </vt:vector>
  </TitlesOfParts>
  <Company>Hirschman Water &amp;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Caraco</dc:creator>
  <cp:lastModifiedBy>Greg Hoffmann</cp:lastModifiedBy>
  <cp:lastPrinted>2010-05-25T15:30:42Z</cp:lastPrinted>
  <dcterms:created xsi:type="dcterms:W3CDTF">2008-01-28T21:38:32Z</dcterms:created>
  <dcterms:modified xsi:type="dcterms:W3CDTF">2020-08-07T20:35:30Z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  <property fmtid="{D5CDD505-2E9C-101B-9397-08002B2CF9AE}" pid="3" name="URL">
    <vt:lpwstr/>
  </property>
  <property fmtid="{D5CDD505-2E9C-101B-9397-08002B2CF9AE}" pid="4" name="ContentType">
    <vt:lpwstr>Project Document</vt:lpwstr>
  </property>
  <property fmtid="{D5CDD505-2E9C-101B-9397-08002B2CF9AE}" pid="5" name="DocumentSetDescription">
    <vt:lpwstr/>
  </property>
</Properties>
</file>